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Т-гор.вода'!$101:$102</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Т-гор.вода'!$103:$104</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ТП'!$E$43</definedName>
    <definedName name="pIns_P_PROCEDURE_TC_3">'Порядок ТП'!$E$47</definedName>
    <definedName name="pIns_P_PROCEDURE_TC_4">'Порядок ТП'!$E$50</definedName>
    <definedName name="pIns_P_PROCEDURE_TC_5">'Порядок ТП'!$E$55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Т-гор.вода'!$T$100</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Т-гор.вода'!$CU$37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Т-гор.вода'!$44:$65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Т-гор.вода'!$42:$99</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Т-гор.вода'!$43:$98</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Т-гор.вода'!$CU$101</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REESTR_VED!$A$2:$B$4</definedName>
    <definedName name="VD_ID_LIST">REESTR_VED!$A$2:$A$4</definedName>
    <definedName name="VD_NAME_LIST">REESTR_VED!$B$2:$B$4</definedName>
    <definedName name="et_B_FHD20_1">et_union_hor!$115:$123</definedName>
    <definedName name="pt_cs_30">'ГВС. Т-гор.вода'!$66:$81</definedName>
    <definedName name="pt_cs_31">'ГВС. Т-гор.вода'!$82:$97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<sst xmlns="http://schemas.openxmlformats.org/spreadsheetml/2006/main" count="15202" uniqueCount="3666">
  <si>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</si>
  <si>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</si>
  <si>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</si>
  <si>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</si>
  <si>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</si>
  <si>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</si>
  <si>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</si>
  <si>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</si>
  <si>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</si>
  <si>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</si>
  <si>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</si>
  <si>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</si>
  <si>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</si>
  <si>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30891697</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</si>
  <si>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</si>
  <si>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</si>
  <si>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</si>
  <si>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</si>
  <si>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</si>
  <si>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</si>
  <si>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</si>
  <si>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</si>
  <si>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</si>
  <si>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</si>
  <si>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</si>
  <si>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</si>
  <si>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</si>
  <si>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</si>
  <si>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</si>
  <si>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</si>
  <si>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</si>
  <si>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</si>
  <si>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</si>
  <si>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</si>
  <si>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</si>
  <si>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</si>
  <si>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</si>
  <si>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</si>
  <si>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</si>
  <si>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</si>
  <si>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</si>
  <si>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49/3</t>
  </si>
  <si>
    <t>Наименование органа регулирования, принявшего решение об утверждении тарифов</t>
  </si>
  <si>
    <t>Комитет Тульской области по тарифам</t>
  </si>
  <si>
    <t>Источник официального опубликования решения</t>
  </si>
  <si>
    <t>https://tarif.tularegion.ru/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</si>
  <si>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</si>
  <si>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</si>
  <si>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Восточный ООО "Компания коммунальной сферы"</t>
  </si>
  <si>
    <t>Наименование (описание) обособленного подразделения</t>
  </si>
  <si>
    <t>ИНН</t>
  </si>
  <si>
    <t>7107516834</t>
  </si>
  <si>
    <t>КПП</t>
  </si>
  <si>
    <t>711643001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</si>
  <si>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</si>
  <si>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</si>
  <si>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</si>
  <si>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</si>
  <si>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</si>
  <si>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</si>
  <si>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</si>
  <si>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</si>
  <si>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</si>
  <si>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</si>
  <si>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</si>
  <si>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</si>
  <si>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</si>
  <si>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</si>
  <si>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</si>
  <si>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</si>
  <si>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</si>
  <si>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301650, Тульская область, г. Новомосковск, ул. Свердлова/Маяковского, д.1/27</t>
  </si>
  <si>
    <t>Фамилия, имя, отчество руководителя</t>
  </si>
  <si>
    <t>Сторожев Виктор Иванович</t>
  </si>
  <si>
    <t>Ответственный за заполнение формы</t>
  </si>
  <si>
    <t>Фамилия, имя, отчество</t>
  </si>
  <si>
    <t>Азарова Лидия Николаевна</t>
  </si>
  <si>
    <t>Должность</t>
  </si>
  <si>
    <t>Начальник ПЭО</t>
  </si>
  <si>
    <t>Контактный телефон</t>
  </si>
  <si>
    <t>8(48762)3-01-94</t>
  </si>
  <si>
    <t>E-mail</t>
  </si>
  <si>
    <t>plan@ooo-ntk.com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</si>
  <si>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</si>
  <si>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</si>
  <si>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</si>
  <si>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</si>
  <si>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</si>
  <si>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</si>
  <si>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</si>
  <si>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</si>
  <si>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</si>
  <si>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</si>
  <si>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</si>
  <si>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</si>
  <si>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</si>
  <si>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</si>
  <si>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</si>
  <si>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</si>
  <si>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</si>
  <si>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101</t>
  </si>
  <si>
    <t>город Новомосковск</t>
  </si>
  <si>
    <t>70724000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</si>
  <si>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</si>
  <si>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</si>
  <si>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</si>
  <si>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</si>
  <si>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</si>
  <si>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</si>
  <si>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</si>
  <si>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</si>
  <si>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</si>
  <si>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</si>
  <si>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</si>
  <si>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</si>
  <si>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</si>
  <si>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</si>
  <si>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</si>
  <si>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</si>
  <si>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</si>
  <si>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</si>
  <si>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</si>
  <si>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</si>
  <si>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</si>
  <si>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</si>
  <si>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</si>
  <si>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</si>
  <si>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</si>
  <si>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</si>
  <si>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</si>
  <si>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</si>
  <si>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</si>
  <si>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</si>
  <si>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</si>
  <si>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</si>
  <si>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</si>
  <si>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</si>
  <si>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</si>
  <si>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</si>
  <si>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</si>
  <si>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</si>
  <si>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</si>
  <si>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</si>
  <si>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</si>
  <si>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</si>
  <si>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</si>
  <si>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</si>
  <si>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</si>
  <si>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</si>
  <si>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</si>
  <si>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</si>
  <si>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</si>
  <si>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</si>
  <si>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</si>
  <si>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</si>
  <si>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</si>
  <si>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</si>
  <si>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</si>
  <si>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</si>
  <si>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</si>
  <si>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</si>
  <si>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</si>
  <si>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</si>
  <si>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</si>
  <si>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</si>
  <si>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</si>
  <si>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</si>
  <si>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</si>
  <si>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</si>
  <si>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</si>
  <si>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</si>
  <si>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</si>
  <si>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</si>
  <si>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</si>
  <si>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</si>
  <si>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</si>
  <si>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</si>
  <si>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</si>
  <si>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</si>
  <si>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</si>
  <si>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</si>
  <si>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</si>
  <si>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</si>
  <si>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</si>
  <si>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</si>
  <si>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</si>
  <si>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</si>
  <si>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</si>
  <si>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</si>
  <si>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</si>
  <si>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</si>
  <si>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</si>
  <si>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</si>
  <si>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</si>
  <si>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</si>
  <si>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</si>
  <si>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</si>
  <si>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</si>
  <si>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</si>
  <si>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</si>
  <si>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</si>
  <si>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</si>
  <si>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</si>
  <si>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</si>
  <si>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</si>
  <si>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</si>
  <si>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</si>
  <si>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</si>
  <si>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</si>
  <si>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</si>
  <si>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</si>
  <si>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</si>
  <si>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</si>
  <si>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</si>
  <si>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</si>
  <si>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</si>
  <si>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</si>
  <si>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</si>
  <si>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</si>
  <si>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</si>
  <si>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</si>
  <si>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</si>
  <si>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</si>
  <si>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</si>
  <si>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</si>
  <si>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</si>
  <si>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</si>
  <si>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</si>
  <si>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</si>
  <si>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</si>
  <si>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</si>
  <si>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</si>
  <si>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</si>
  <si>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</si>
  <si>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</si>
  <si>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</si>
  <si>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</si>
  <si>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</si>
  <si>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</si>
  <si>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</si>
  <si>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</si>
  <si>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</si>
  <si>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</si>
  <si>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</si>
  <si>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</si>
  <si>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</si>
  <si>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</si>
  <si>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</si>
  <si>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</si>
  <si>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t>
  </si>
  <si>
    <t>г. Новомосковск</t>
  </si>
  <si>
    <t>"4189702"</t>
  </si>
  <si>
    <t>pIns_PT_VTAR_A_HOTVSNA</t>
  </si>
  <si>
    <t>pt_ntar_14</t>
  </si>
  <si>
    <t>pt_ter_14</t>
  </si>
  <si>
    <t>pt_cs_14</t>
  </si>
  <si>
    <t>×</t>
  </si>
  <si>
    <t>с. Гремячее, г. Сокольники, д. Красный Богатырь, п. Первомайский</t>
  </si>
  <si>
    <t>pt_cs_30</t>
  </si>
  <si>
    <t>pt_ist_te_30</t>
  </si>
  <si>
    <t>с. Спасское</t>
  </si>
  <si>
    <t>pt_cs_31</t>
  </si>
  <si>
    <t>pt_ist_te_31</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</si>
  <si>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</si>
  <si>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</si>
  <si>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</si>
  <si>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</si>
  <si>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</si>
  <si>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</si>
  <si>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</si>
  <si>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</si>
  <si>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</si>
  <si>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</si>
  <si>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</si>
  <si>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</si>
  <si>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</si>
  <si>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</si>
  <si>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</si>
  <si>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</si>
  <si>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</si>
  <si>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</si>
  <si>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</si>
  <si>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</si>
  <si>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</si>
  <si>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</si>
  <si>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</si>
  <si>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</si>
  <si>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</si>
  <si>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</si>
  <si>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</si>
  <si>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</si>
  <si>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</si>
  <si>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</si>
  <si>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</si>
  <si>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</si>
  <si>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</si>
  <si>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</si>
  <si>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</si>
  <si>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</si>
  <si>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</si>
  <si>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</si>
  <si>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</si>
  <si>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</si>
  <si>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</si>
  <si>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</si>
  <si>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</si>
  <si>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</si>
  <si>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</si>
  <si>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</si>
  <si>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</si>
  <si>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</si>
  <si>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</si>
  <si>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</si>
  <si>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</si>
  <si>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</si>
  <si>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</si>
  <si>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</si>
  <si>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</si>
  <si>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</si>
  <si>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</si>
  <si>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</si>
  <si>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</si>
  <si>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</si>
  <si>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</si>
  <si>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</si>
  <si>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</si>
  <si>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</si>
  <si>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</si>
  <si>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</si>
  <si>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</si>
  <si>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</si>
  <si>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</si>
  <si>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</si>
  <si>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</si>
  <si>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</si>
  <si>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</si>
  <si>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</si>
  <si>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</si>
  <si>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</si>
  <si>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</si>
  <si>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</si>
  <si>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</si>
  <si>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</si>
  <si>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</si>
  <si>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</si>
  <si>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</si>
  <si>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</si>
  <si>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</si>
  <si>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</si>
  <si>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</si>
  <si>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</si>
  <si>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</si>
  <si>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</si>
  <si>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</si>
  <si>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</si>
  <si>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</si>
  <si>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</si>
  <si>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</si>
  <si>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</si>
  <si>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</si>
  <si>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</si>
  <si>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</si>
  <si>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</si>
  <si>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</si>
  <si>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</si>
  <si>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</si>
  <si>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</si>
  <si>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</si>
  <si>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</si>
  <si>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</si>
  <si>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</si>
  <si>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</si>
  <si>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</si>
  <si>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</si>
  <si>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</si>
  <si>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</si>
  <si>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</si>
  <si>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</si>
  <si>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</si>
  <si>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</si>
  <si>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</si>
  <si>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</si>
  <si>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</si>
  <si>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</si>
  <si>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</si>
  <si>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</si>
  <si>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</si>
  <si>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</si>
  <si>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</si>
  <si>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</si>
  <si>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</si>
  <si>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</si>
  <si>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</si>
  <si>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</si>
  <si>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</si>
  <si>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</si>
  <si>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</si>
  <si>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</si>
  <si>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</si>
  <si>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</si>
  <si>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</si>
  <si>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</si>
  <si>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</si>
  <si>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</si>
  <si>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</si>
  <si>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</si>
  <si>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</si>
  <si>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</si>
  <si>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</si>
  <si>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</si>
  <si>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</si>
  <si>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</si>
  <si>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</si>
  <si>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</si>
  <si>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</si>
  <si>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</si>
  <si>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</si>
  <si>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</si>
  <si>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</si>
  <si>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</si>
  <si>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</si>
  <si>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</si>
  <si>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</si>
  <si>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</si>
  <si>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</si>
  <si>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</si>
  <si>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</si>
  <si>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</si>
  <si>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</si>
  <si>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</si>
  <si>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</si>
  <si>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</si>
  <si>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</si>
  <si>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</si>
  <si>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</si>
  <si>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</si>
  <si>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</si>
  <si>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</si>
  <si>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</si>
  <si>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</si>
  <si>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</si>
  <si>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</si>
  <si>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</si>
  <si>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</si>
  <si>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</si>
  <si>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</si>
  <si>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</si>
  <si>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</si>
  <si>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</si>
  <si>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</si>
  <si>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</si>
  <si>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</si>
  <si>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</si>
  <si>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</si>
  <si>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</si>
  <si>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</si>
  <si>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</si>
  <si>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</si>
  <si>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</si>
  <si>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</si>
  <si>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</si>
  <si>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</si>
  <si>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</si>
  <si>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</si>
  <si>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</si>
  <si>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</si>
  <si>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</si>
  <si>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</si>
  <si>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</si>
  <si>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</si>
  <si>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</si>
  <si>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</si>
  <si>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</si>
  <si>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</si>
  <si>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</si>
  <si>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</si>
  <si>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</si>
  <si>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</si>
  <si>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</si>
  <si>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</si>
  <si>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</si>
  <si>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</si>
  <si>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</si>
  <si>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</si>
  <si>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</si>
  <si>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</si>
  <si>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</si>
  <si>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</si>
  <si>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</si>
  <si>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</si>
  <si>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</si>
  <si>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</si>
  <si>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</si>
  <si>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</si>
  <si>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</si>
  <si>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</si>
  <si>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</si>
  <si>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</si>
  <si>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</si>
  <si>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</si>
  <si>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</si>
  <si>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</si>
  <si>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</si>
  <si>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</si>
  <si>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</si>
  <si>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</si>
  <si>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</si>
  <si>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</si>
  <si>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</si>
  <si>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</si>
  <si>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</si>
  <si>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</si>
  <si>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</si>
  <si>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</si>
  <si>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</si>
  <si>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</si>
  <si>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</si>
  <si>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</si>
  <si>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</si>
  <si>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</si>
  <si>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</si>
  <si>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</si>
  <si>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</si>
  <si>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</si>
  <si>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</si>
  <si>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</si>
  <si>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</si>
  <si>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</si>
  <si>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</si>
  <si>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</si>
  <si>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</si>
  <si>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</si>
  <si>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</si>
  <si>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</si>
  <si>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</si>
  <si>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</si>
  <si>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</si>
  <si>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</si>
  <si>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</si>
  <si>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</si>
  <si>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</si>
  <si>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</si>
  <si>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</si>
  <si>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</si>
  <si>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</si>
  <si>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</si>
  <si>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</si>
  <si>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</si>
  <si>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</si>
  <si>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</si>
  <si>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</si>
  <si>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</si>
  <si>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</si>
  <si>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ООО "Новомосковский городской водоканал"</t>
  </si>
  <si>
    <t>АО "НАК "Азот" Новомосковская ГРЭС</t>
  </si>
  <si>
    <t>бюджетные организации</t>
  </si>
  <si>
    <t>прочие</t>
  </si>
  <si>
    <t>НМУП "СВ"</t>
  </si>
  <si>
    <t>ООО "Спасское" имени В.А. Стародубцева</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</si>
  <si>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</si>
  <si>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</si>
  <si>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</si>
  <si>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</si>
  <si>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</si>
  <si>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</si>
  <si>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</si>
  <si>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</si>
  <si>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</si>
  <si>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</si>
  <si>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</si>
  <si>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</si>
  <si>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</si>
  <si>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</si>
  <si>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</si>
  <si>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</si>
  <si>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</si>
  <si>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</si>
  <si>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</si>
  <si>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</si>
  <si>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</si>
  <si>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</si>
  <si>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</si>
  <si>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</si>
  <si>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</si>
  <si>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</si>
  <si>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</si>
  <si>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</si>
  <si>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</si>
  <si>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</si>
  <si>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</si>
  <si>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</si>
  <si>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</si>
  <si>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</si>
  <si>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</si>
  <si>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</si>
  <si>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</si>
  <si>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</si>
  <si>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</si>
  <si>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</si>
  <si>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</si>
  <si>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</si>
  <si>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</si>
  <si>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</si>
  <si>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</si>
  <si>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</si>
  <si>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</si>
  <si>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</si>
  <si>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</si>
  <si>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</si>
  <si>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</si>
  <si>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</si>
  <si>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</si>
  <si>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</si>
  <si>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</si>
  <si>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</si>
  <si>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</si>
  <si>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</si>
  <si>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</si>
  <si>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</si>
  <si>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</si>
  <si>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</si>
  <si>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</si>
  <si>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</si>
  <si>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</si>
  <si>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</si>
  <si>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</si>
  <si>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</si>
  <si>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</si>
  <si>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</si>
  <si>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</si>
  <si>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</si>
  <si>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</si>
  <si>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</si>
  <si>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</si>
  <si>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</si>
  <si>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</si>
  <si>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</si>
  <si>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</si>
  <si>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</si>
  <si>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</si>
  <si>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</si>
  <si>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</si>
  <si>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</si>
  <si>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</si>
  <si>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</si>
  <si>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</si>
  <si>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</si>
  <si>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</si>
  <si>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</si>
  <si>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</si>
  <si>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</si>
  <si>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</si>
  <si>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</si>
  <si>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</si>
  <si>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</si>
  <si>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</si>
  <si>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</si>
  <si>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</si>
  <si>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</si>
  <si>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</si>
  <si>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</si>
  <si>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</si>
  <si>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</si>
  <si>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</si>
  <si>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</si>
  <si>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</si>
  <si>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</si>
  <si>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</si>
  <si>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</si>
  <si>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</si>
  <si>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</si>
  <si>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</si>
  <si>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</si>
  <si>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</si>
  <si>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</si>
  <si>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</si>
  <si>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</si>
  <si>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</si>
  <si>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</si>
  <si>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</si>
  <si>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</si>
  <si>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</si>
  <si>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</si>
  <si>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</si>
  <si>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</si>
  <si>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</si>
  <si>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</si>
  <si>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</si>
  <si>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</si>
  <si>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</si>
  <si>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</si>
  <si>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</si>
  <si>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</si>
  <si>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</si>
  <si>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</si>
  <si>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</si>
  <si>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</si>
  <si>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</si>
  <si>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</si>
  <si>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</si>
  <si>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</si>
  <si>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</si>
  <si>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</si>
  <si>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</si>
  <si>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</si>
  <si>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</si>
  <si>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</si>
  <si>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</si>
  <si>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</si>
  <si>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</si>
  <si>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</si>
  <si>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</si>
  <si>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</si>
  <si>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</si>
  <si>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</si>
  <si>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</si>
  <si>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</si>
  <si>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</si>
  <si>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</si>
  <si>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</si>
  <si>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</si>
  <si>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</si>
  <si>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</si>
  <si>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</si>
  <si>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</si>
  <si>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</si>
  <si>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</si>
  <si>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</si>
  <si>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</si>
  <si>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</si>
  <si>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</si>
  <si>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</si>
  <si>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</si>
  <si>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</si>
  <si>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</si>
  <si>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</si>
  <si>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</si>
  <si>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</si>
  <si>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</si>
  <si>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</si>
  <si>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</si>
  <si>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</si>
  <si>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</si>
  <si>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</si>
  <si>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</si>
  <si>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</si>
  <si>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</si>
  <si>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</si>
  <si>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</si>
  <si>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</si>
  <si>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</si>
  <si>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</si>
  <si>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</si>
  <si>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</si>
  <si>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</si>
  <si>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</si>
  <si>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</si>
  <si>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</si>
  <si>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</si>
  <si>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</si>
  <si>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</si>
  <si>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</si>
  <si>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</si>
  <si>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</si>
  <si>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</si>
  <si>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</si>
  <si>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</si>
  <si>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</si>
  <si>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</si>
  <si>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</si>
  <si>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</si>
  <si>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</si>
  <si>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</si>
  <si>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</si>
  <si>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</si>
  <si>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</si>
  <si>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</si>
  <si>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</si>
  <si>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</si>
  <si>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</si>
  <si>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</si>
  <si>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</si>
  <si>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</si>
  <si>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</si>
  <si>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</si>
  <si>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</si>
  <si>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</si>
  <si>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</si>
  <si>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</si>
  <si>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</si>
  <si>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</si>
  <si>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</si>
  <si>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</si>
  <si>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</si>
  <si>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</si>
  <si>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</si>
  <si>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</si>
  <si>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</si>
  <si>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</si>
  <si>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</si>
  <si>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</si>
  <si>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</si>
  <si>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</si>
  <si>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</si>
  <si>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</si>
  <si>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</si>
  <si>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</si>
  <si>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</si>
  <si>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</si>
  <si>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</si>
  <si>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</si>
  <si>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</si>
  <si>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</si>
  <si>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</si>
  <si>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</si>
  <si>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</si>
  <si>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</si>
  <si>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</si>
  <si>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</si>
  <si>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</si>
  <si>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</si>
  <si>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</si>
  <si>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</si>
  <si>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</si>
  <si>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</si>
  <si>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</si>
  <si>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</si>
  <si>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</si>
  <si>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</si>
  <si>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</si>
  <si>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</si>
  <si>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</si>
  <si>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</si>
  <si>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</si>
  <si>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</si>
  <si>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</si>
  <si>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</si>
  <si>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</si>
  <si>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</si>
  <si>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</si>
  <si>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</si>
  <si>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</si>
  <si>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</si>
  <si>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</si>
  <si>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</si>
  <si>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</si>
  <si>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</si>
  <si>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</si>
  <si>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</si>
  <si>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</si>
  <si>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</si>
  <si>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</si>
  <si>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</si>
  <si>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</si>
  <si>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</si>
  <si>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</si>
  <si>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</si>
  <si>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</si>
  <si>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</si>
  <si>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</si>
  <si>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</si>
  <si>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</si>
  <si>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</si>
  <si>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</si>
  <si>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</si>
  <si>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</si>
  <si>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</si>
  <si>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</si>
  <si>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</si>
  <si>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</si>
  <si>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</si>
  <si>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</si>
  <si>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</si>
  <si>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</si>
  <si>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</si>
  <si>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</si>
  <si>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</si>
  <si>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</si>
  <si>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</si>
  <si>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</si>
  <si>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</si>
  <si>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</si>
  <si>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</si>
  <si>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</si>
  <si>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</si>
  <si>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</si>
  <si>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</si>
  <si>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</si>
  <si>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</si>
  <si>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</si>
  <si>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</si>
  <si>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</si>
  <si>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</si>
  <si>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</si>
  <si>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</si>
  <si>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</si>
  <si>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</si>
  <si>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</si>
  <si>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</si>
  <si>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</si>
  <si>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</si>
  <si>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</si>
  <si>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</si>
  <si>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</si>
  <si>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</si>
  <si>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</si>
  <si>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</si>
  <si>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</si>
  <si>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</si>
  <si>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</si>
  <si>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</si>
  <si>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</si>
  <si>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</si>
  <si>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</si>
  <si>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</si>
  <si>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</si>
  <si>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</si>
  <si>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</si>
  <si>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</si>
  <si>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</si>
  <si>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</si>
  <si>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</si>
  <si>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</si>
  <si>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</si>
  <si>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</si>
  <si>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</si>
  <si>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</si>
  <si>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</si>
  <si>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</si>
  <si>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</si>
  <si>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</si>
  <si>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</si>
  <si>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</si>
  <si>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</si>
  <si>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</si>
  <si>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</si>
  <si>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</si>
  <si>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</si>
  <si>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</si>
  <si>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</si>
  <si>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</si>
  <si>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</si>
  <si>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</si>
  <si>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</si>
  <si>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</si>
  <si>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</si>
  <si>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</si>
  <si>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</si>
  <si>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</si>
  <si>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</si>
  <si>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</si>
  <si>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</si>
  <si>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</si>
  <si>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</si>
  <si>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</si>
  <si>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</si>
  <si>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</si>
  <si>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</si>
  <si>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</si>
  <si>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</si>
  <si>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</si>
  <si>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</si>
  <si>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</si>
  <si>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</si>
  <si>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</si>
  <si>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</si>
  <si>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</si>
  <si>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</si>
  <si>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</si>
  <si>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</si>
  <si>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</si>
  <si>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</si>
  <si>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</si>
  <si>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</si>
  <si>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</si>
  <si>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</si>
  <si>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</si>
  <si>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</si>
  <si>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</si>
  <si>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</si>
  <si>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</si>
  <si>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</si>
  <si>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</si>
  <si>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</si>
  <si>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</si>
  <si>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</si>
  <si>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</si>
  <si>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</si>
  <si>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</si>
  <si>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</si>
  <si>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</si>
  <si>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</si>
  <si>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</si>
  <si>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</si>
  <si>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</si>
  <si>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</si>
  <si>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</si>
  <si>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</si>
  <si>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</si>
  <si>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</si>
  <si>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</si>
  <si>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</si>
  <si>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</si>
  <si>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</si>
  <si>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</si>
  <si>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</si>
  <si>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</si>
  <si>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</si>
  <si>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</si>
  <si>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</si>
  <si>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</si>
  <si>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</si>
  <si>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</si>
  <si>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</si>
  <si>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</si>
  <si>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</si>
  <si>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</si>
  <si>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</si>
  <si>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</si>
  <si>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</si>
  <si>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</si>
  <si>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</si>
  <si>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</si>
  <si>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</si>
  <si>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</si>
  <si>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</si>
  <si>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</si>
  <si>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</si>
  <si>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</si>
  <si>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</si>
  <si>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</si>
  <si>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</si>
  <si>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</si>
  <si>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</si>
  <si>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</si>
  <si>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</si>
  <si>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</si>
  <si>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</si>
  <si>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</si>
  <si>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</si>
  <si>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</si>
  <si>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</si>
  <si>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</si>
  <si>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</si>
  <si>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</si>
  <si>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</si>
  <si>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</si>
  <si>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</si>
  <si>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</si>
  <si>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</si>
  <si>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</si>
  <si>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</si>
  <si>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</si>
  <si>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</si>
  <si>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</si>
  <si>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</si>
  <si>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</si>
  <si>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</si>
  <si>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</si>
  <si>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</si>
  <si>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</si>
  <si>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</si>
  <si>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</si>
  <si>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</si>
  <si>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</si>
  <si>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</si>
  <si>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</si>
  <si>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</si>
  <si>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</si>
  <si>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</si>
  <si>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</si>
  <si>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</si>
  <si>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</si>
  <si>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</si>
  <si>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</si>
  <si>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</si>
  <si>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</si>
  <si>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</si>
  <si>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</si>
  <si>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</si>
  <si>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</si>
  <si>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</si>
  <si>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</si>
  <si>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</si>
  <si>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</si>
  <si>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</si>
  <si>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</si>
  <si>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</si>
  <si>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</si>
  <si>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</si>
  <si>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</si>
  <si>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</si>
  <si>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</si>
  <si>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</si>
  <si>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</si>
  <si>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</si>
  <si>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</si>
  <si>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</si>
  <si>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</si>
  <si>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</si>
  <si>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</si>
  <si>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</si>
  <si>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</si>
  <si>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</si>
  <si>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</si>
  <si>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</si>
  <si>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</si>
  <si>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</si>
  <si>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</si>
  <si>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</si>
  <si>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</si>
  <si>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</si>
  <si>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</si>
  <si>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</si>
  <si>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</si>
  <si>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</si>
  <si>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</si>
  <si>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</si>
  <si>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</si>
  <si>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</si>
  <si>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</si>
  <si>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</si>
  <si>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</si>
  <si>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</si>
  <si>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</si>
  <si>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</si>
  <si>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</si>
  <si>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</si>
  <si>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</si>
  <si>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</si>
  <si>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</si>
  <si>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</si>
  <si>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</si>
  <si>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</si>
  <si>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</si>
  <si>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</si>
  <si>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</si>
  <si>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</si>
  <si>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</si>
  <si>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</si>
  <si>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</si>
  <si>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</si>
  <si>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</si>
  <si>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</si>
  <si>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</si>
  <si>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</si>
  <si>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</si>
  <si>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</si>
  <si>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</si>
  <si>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</si>
  <si>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</si>
  <si>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https://ccs.ccs-group.ru/</t>
  </si>
  <si>
    <t>https://portal.eias.ru/Portal/DownloadPage.aspx?type=12&amp;guid=ece54941-bef0-4827-81e2-612c23f97b3b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</si>
  <si>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</si>
  <si>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https://portal.eias.ru/Portal/DownloadPage.aspx?type=12&amp;guid=e19ea74d-65ac-47b3-a899-cf43117278a1</t>
  </si>
  <si>
    <t>Перечень документов и сведений, представляемых одновременно с заявкой на подключение (технологическое присоединение) к тепловым сетям системы горячего водоснабжения ООО «ККС»</t>
  </si>
  <si>
    <t>https://portal.eias.ru/Portal/DownloadPage.aspx?type=12&amp;guid=db3c889f-8414-4455-a521-46bd8adb9b8d</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</si>
  <si>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</si>
  <si>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5 июля 2018 г.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РФ"</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</si>
  <si>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</si>
  <si>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29 июля 2013 г. N 642 "Об утверждении Правил горячего водоснабжения и внесении изменения в постановление Правительства Российской Федерации от 13 февраля 2006 г. N 83"</t>
  </si>
  <si>
    <t>Постановление Правительства РФ от 29 июля 2013 г. N 643 "Об утверждении типовых договоров в области горячего водоснабжения"</t>
  </si>
  <si>
    <t>Федеральный закон РФ от 23.11.2009 №261-ФЗ «Об энергосбережении и о повышении энергетической эффективности и о внесении изменений в отдельные законодательные акты РФ»</t>
  </si>
  <si>
    <t>Постановление Правительства Российской Федерации от 13.02.2006 №83 «Об утверждении Правил определения и предоставления технических условий подключения объекта капитального строительства к сетям инженерно-технического обеспечения и Правил подключения объекта капитального строительства к сетям инженерно-технического обеспечения»</t>
  </si>
  <si>
    <t>«Организационно-методические рекомендации по пользованию системами коммунального теплоснабжения в городах и других населенных пунктах РФ МДС 41-3.2000», утвержденными приказом Госстроя России от 21.04.2000 N92</t>
  </si>
  <si>
    <t>Постановление Правительства РФ от 06.05.2011 №354 "О предоставлении коммунальных услуг собственникам и пользователям помещений в многоквартирных домах и жилых домов"</t>
  </si>
  <si>
    <t>4.8</t>
  </si>
  <si>
    <t>Федеральный закон от 07.12.2011 №416-ФЗ «О водоснабжении и водоотведении»</t>
  </si>
  <si>
    <t>4.9</t>
  </si>
  <si>
    <t>«Градостроительный кодекс Российской Федерации» от 29.12.2004 №190-ФЗ</t>
  </si>
  <si>
    <t>4.10</t>
  </si>
  <si>
    <t>Федеральный закон от 27.07.2010 №190-ФЗ «О теплоснабжении»</t>
  </si>
  <si>
    <t>4.11</t>
  </si>
  <si>
    <t>Свод правил по проектированию и строительству СП 31-106-2002 «Проектирование и строительство инженерных систем одноквартирных жилых домов» (одобрено постановлением Госстроя РФ от 14 февраля 2002 №7)</t>
  </si>
  <si>
    <t>4.12</t>
  </si>
  <si>
    <t>Правила и нормы технической эксплуатации жилищного фонда (утв. Постановлением Госстроя РФ от 27 сентября 2003 №170)</t>
  </si>
  <si>
    <t>4.13</t>
  </si>
  <si>
    <t>«Правила технической эксплуатации тепловых энергоустановок» (утв. приказом МЭ РФ от 24.03.03 №115);</t>
  </si>
  <si>
    <t>4.14</t>
  </si>
  <si>
    <t>«Методические рекомендации по техническому освидетельствованию трубопроводов тепловых сетей систем коммунального теплоснабжения», утверждены Госстроем РФ от 12.08.2003 г.</t>
  </si>
  <si>
    <t>5.1.1</t>
  </si>
  <si>
    <t>8(48762)3-02-71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</si>
  <si>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</si>
  <si>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</si>
  <si>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</si>
  <si>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</si>
  <si>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</si>
  <si>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16:00</t>
  </si>
  <si>
    <t>5.3.3</t>
  </si>
  <si>
    <t>обед: с 12:00 до 12:48</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</si>
  <si>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</si>
  <si>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</si>
  <si>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</si>
  <si>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</si>
  <si>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</si>
  <si>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</si>
  <si>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</si>
  <si>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</si>
  <si>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</si>
  <si>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</si>
  <si>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</si>
  <si>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</si>
  <si>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</si>
  <si>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</si>
  <si>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</si>
  <si>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</si>
  <si>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</si>
  <si>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</si>
  <si>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</si>
  <si>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</si>
  <si>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</si>
  <si>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</si>
  <si>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</si>
  <si>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</si>
  <si>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</si>
  <si>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</si>
  <si>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</si>
  <si>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</si>
  <si>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</si>
  <si>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</si>
  <si>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</si>
  <si>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</si>
  <si>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</si>
  <si>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</si>
  <si>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</si>
  <si>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</si>
  <si>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</si>
  <si>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</si>
  <si>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</si>
  <si>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</si>
  <si>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</si>
  <si>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</si>
  <si>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</si>
  <si>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</si>
  <si>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</si>
  <si>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</si>
  <si>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</si>
  <si>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</si>
  <si>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</si>
  <si>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</si>
  <si>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</si>
  <si>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</si>
  <si>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</si>
  <si>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</si>
  <si>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</si>
  <si>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</si>
  <si>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</si>
  <si>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</si>
  <si>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</si>
  <si>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</si>
  <si>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</si>
  <si>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</si>
  <si>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</si>
  <si>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</si>
  <si>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</si>
  <si>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</si>
  <si>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</si>
  <si>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</si>
  <si>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</si>
  <si>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</si>
  <si>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</si>
  <si>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</si>
  <si>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</si>
  <si>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</si>
  <si>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</si>
  <si>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</si>
  <si>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</si>
  <si>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</si>
  <si>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</si>
  <si>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</si>
  <si>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</si>
  <si>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</si>
  <si>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</si>
  <si>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</si>
  <si>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</si>
  <si>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</si>
  <si>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</si>
  <si>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</si>
  <si>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</si>
  <si>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</si>
  <si>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</si>
  <si>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</si>
  <si>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</si>
  <si>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</si>
  <si>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</si>
  <si>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</si>
  <si>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</si>
  <si>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</si>
  <si>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</si>
  <si>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</si>
  <si>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</si>
  <si>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</si>
  <si>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</si>
  <si>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</si>
  <si>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</si>
  <si>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</si>
  <si>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</si>
  <si>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</si>
  <si>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</si>
  <si>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</si>
  <si>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</si>
  <si>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</si>
  <si>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</si>
  <si>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</si>
  <si>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</si>
  <si>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</si>
  <si>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</si>
  <si>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</si>
  <si>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</si>
  <si>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</si>
  <si>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</si>
  <si>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</si>
  <si>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</si>
  <si>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</si>
  <si>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</si>
  <si>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</si>
  <si>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</si>
  <si>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</si>
  <si>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</si>
  <si>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</si>
  <si>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</si>
  <si>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</si>
  <si>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</si>
  <si>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</si>
  <si>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</si>
  <si>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</si>
  <si>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</si>
  <si>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</si>
  <si>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</si>
  <si>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</si>
  <si>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</si>
  <si>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</si>
  <si>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</si>
  <si>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</si>
  <si>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</si>
  <si>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</si>
  <si>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</si>
  <si>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</si>
  <si>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</si>
  <si>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</si>
  <si>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</si>
  <si>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</si>
  <si>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</si>
  <si>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</si>
  <si>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</si>
  <si>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</si>
  <si>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</si>
  <si>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</si>
  <si>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</si>
  <si>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</si>
  <si>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</si>
  <si>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</si>
  <si>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</si>
  <si>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</si>
  <si>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</si>
  <si>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</si>
  <si>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</si>
  <si>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</si>
  <si>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</si>
  <si>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</si>
  <si>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</si>
  <si>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</si>
  <si>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</si>
  <si>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</si>
  <si>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</si>
  <si>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</si>
  <si>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</si>
  <si>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</si>
  <si>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</si>
  <si>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</si>
  <si>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</si>
  <si>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</si>
  <si>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</si>
  <si>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</si>
  <si>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</si>
  <si>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</si>
  <si>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</si>
  <si>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</si>
  <si>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</si>
  <si>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</si>
  <si>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</si>
  <si>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</si>
  <si>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</si>
  <si>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</si>
  <si>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</si>
  <si>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</si>
  <si>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</si>
  <si>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</si>
  <si>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</si>
  <si>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</si>
  <si>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</si>
  <si>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</si>
  <si>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</si>
  <si>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</si>
  <si>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</si>
  <si>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</si>
  <si>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</si>
  <si>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</si>
  <si>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</si>
  <si>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</si>
  <si>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</si>
  <si>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</si>
  <si>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</si>
  <si>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</si>
  <si>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</si>
  <si>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</si>
  <si>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</si>
  <si>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</si>
  <si>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</si>
  <si>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</si>
  <si>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</si>
  <si>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</si>
  <si>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</si>
  <si>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</si>
  <si>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</si>
  <si>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</si>
  <si>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</si>
  <si>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</si>
  <si>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</si>
  <si>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</si>
  <si>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</si>
  <si>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</si>
  <si>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</si>
  <si>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</si>
  <si>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</si>
  <si>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</si>
  <si>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</si>
  <si>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</si>
  <si>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</si>
  <si>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</si>
  <si>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</si>
  <si>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</si>
  <si>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</si>
  <si>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</si>
  <si>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</si>
  <si>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</si>
  <si>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</si>
  <si>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</si>
  <si>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</si>
  <si>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</si>
  <si>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</si>
  <si>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</si>
  <si>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</si>
  <si>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</si>
  <si>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</si>
  <si>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</si>
  <si>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</si>
  <si>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</si>
  <si>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</si>
  <si>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</si>
  <si>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</si>
  <si>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</si>
  <si>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</si>
  <si>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</si>
  <si>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</si>
  <si>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</si>
  <si>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</si>
  <si>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</si>
  <si>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</si>
  <si>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</si>
  <si>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</si>
  <si>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</si>
  <si>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</si>
  <si>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</si>
  <si>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</si>
  <si>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</si>
  <si>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</si>
  <si>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</si>
  <si>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</si>
  <si>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</si>
  <si>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</si>
  <si>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</si>
  <si>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</si>
  <si>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</si>
  <si>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</si>
  <si>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</si>
  <si>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</si>
  <si>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</si>
  <si>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</si>
  <si>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</si>
  <si>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</si>
  <si>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</si>
  <si>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</si>
  <si>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</si>
  <si>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</si>
  <si>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</si>
  <si>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</si>
  <si>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</si>
  <si>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</si>
  <si>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</si>
  <si>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</si>
  <si>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</si>
  <si>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</si>
  <si>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</si>
  <si>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</si>
  <si>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</si>
  <si>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</si>
  <si>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</si>
  <si>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</si>
  <si>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</si>
  <si>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</si>
  <si>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</si>
  <si>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</si>
  <si>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</si>
  <si>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</si>
  <si>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</si>
  <si>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</si>
  <si>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</si>
  <si>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</si>
  <si>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</si>
  <si>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</si>
  <si>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</si>
  <si>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</si>
  <si>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</si>
  <si>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</si>
  <si>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</si>
  <si>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</si>
  <si>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</si>
  <si>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</si>
  <si>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</si>
  <si>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</si>
  <si>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</si>
  <si>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</si>
  <si>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</si>
  <si>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</si>
  <si>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</si>
  <si>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</si>
  <si>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</si>
  <si>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</si>
  <si>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</si>
  <si>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</si>
  <si>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</si>
  <si>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</si>
  <si>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</si>
  <si>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</si>
  <si>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</si>
  <si>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</si>
  <si>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</si>
  <si>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</si>
  <si>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</si>
  <si>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</si>
  <si>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</si>
  <si>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</si>
  <si>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</si>
  <si>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</si>
  <si>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</si>
  <si>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</si>
  <si>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</si>
  <si>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</si>
  <si>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</si>
  <si>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</si>
  <si>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</si>
  <si>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</si>
  <si>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</si>
  <si>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</si>
  <si>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</si>
  <si>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</si>
  <si>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</si>
  <si>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</si>
  <si>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</si>
  <si>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</si>
  <si>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</si>
  <si>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</si>
  <si>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</si>
  <si>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</si>
  <si>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</si>
  <si>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</si>
  <si>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</si>
  <si>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</si>
  <si>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</si>
  <si>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</si>
  <si>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</si>
  <si>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</si>
  <si>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</si>
  <si>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</si>
  <si>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</si>
  <si>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</si>
  <si>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</si>
  <si>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</si>
  <si>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</si>
  <si>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</si>
  <si>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</si>
  <si>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</si>
  <si>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</si>
  <si>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</si>
  <si>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</si>
  <si>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</si>
  <si>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</si>
  <si>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</si>
  <si>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</si>
  <si>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</si>
  <si>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</si>
  <si>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</si>
  <si>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</si>
  <si>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</si>
  <si>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</si>
  <si>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</si>
  <si>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</si>
  <si>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</si>
  <si>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</si>
  <si>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</si>
  <si>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</si>
  <si>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</si>
  <si>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</si>
  <si>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</si>
  <si>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</si>
  <si>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</si>
  <si>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</si>
  <si>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</si>
  <si>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</si>
  <si>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</si>
  <si>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</si>
  <si>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</si>
  <si>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</si>
  <si>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</si>
  <si>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</si>
  <si>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</si>
  <si>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</si>
  <si>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</si>
  <si>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</si>
  <si>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</si>
  <si>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</si>
  <si>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</si>
  <si>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</si>
  <si>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</si>
  <si>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</si>
  <si>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</si>
  <si>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</si>
  <si>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</si>
  <si>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</si>
  <si>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</si>
  <si>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</si>
  <si>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</si>
  <si>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</si>
  <si>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</si>
  <si>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</si>
  <si>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</si>
  <si>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</si>
  <si>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</si>
  <si>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</si>
  <si>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</si>
  <si>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</si>
  <si>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</si>
  <si>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</si>
  <si>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</si>
  <si>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</si>
  <si>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</si>
  <si>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</si>
  <si>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</si>
  <si>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</si>
  <si>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</si>
  <si>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</si>
  <si>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</si>
  <si>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</si>
  <si>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</si>
  <si>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</si>
  <si>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</si>
  <si>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</si>
  <si>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</si>
  <si>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</si>
  <si>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</si>
  <si>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</si>
  <si>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</si>
  <si>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</si>
  <si>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</si>
  <si>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</si>
  <si>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</si>
  <si>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</si>
  <si>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</si>
  <si>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</si>
  <si>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</si>
  <si>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</si>
  <si>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</si>
  <si>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</si>
  <si>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</si>
  <si>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</si>
  <si>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</si>
  <si>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</si>
  <si>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</si>
  <si>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</si>
  <si>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</si>
  <si>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</si>
  <si>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</si>
  <si>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</si>
  <si>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</si>
  <si>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</si>
  <si>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</si>
  <si>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</si>
  <si>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</si>
  <si>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</si>
  <si>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</si>
  <si>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</si>
  <si>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</si>
  <si>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</si>
  <si>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</si>
  <si>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</si>
  <si>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</si>
  <si>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</si>
  <si>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</si>
  <si>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</si>
  <si>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</si>
  <si>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</si>
  <si>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</si>
  <si>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</si>
  <si>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</si>
  <si>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</si>
  <si>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</si>
  <si>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</si>
  <si>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</si>
  <si>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</si>
  <si>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</si>
  <si>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</si>
  <si>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</si>
  <si>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</si>
  <si>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</si>
  <si>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</si>
  <si>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</si>
  <si>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</si>
  <si>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</si>
  <si>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</si>
  <si>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</si>
  <si>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</si>
  <si>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</si>
  <si>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</si>
  <si>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</si>
  <si>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</si>
  <si>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</si>
  <si>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</si>
  <si>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</si>
  <si>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</si>
  <si>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</si>
  <si>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</si>
  <si>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</si>
  <si>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</si>
  <si>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</si>
  <si>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</si>
  <si>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</si>
  <si>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</si>
  <si>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</si>
  <si>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</si>
  <si>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</si>
  <si>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</si>
  <si>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</si>
  <si>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</si>
  <si>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</si>
  <si>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</si>
  <si>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</si>
  <si>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</si>
  <si>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</si>
  <si>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</si>
  <si>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</si>
  <si>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</si>
  <si>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</si>
  <si>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</si>
  <si>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</si>
  <si>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</si>
  <si>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</si>
  <si>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</si>
  <si>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</si>
  <si>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</si>
  <si>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</si>
  <si>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</si>
  <si>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</si>
  <si>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</si>
  <si>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</si>
  <si>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</si>
  <si>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</si>
  <si>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</si>
  <si>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</si>
  <si>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</si>
  <si>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</si>
  <si>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</si>
  <si>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</si>
  <si>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</si>
  <si>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</si>
  <si>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</si>
  <si>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</si>
  <si>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</si>
  <si>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</si>
  <si>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</si>
  <si>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</si>
  <si>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</si>
  <si>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</si>
  <si>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</si>
  <si>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</si>
  <si>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</si>
  <si>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</si>
  <si>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</si>
  <si>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</si>
  <si>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</si>
  <si>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</si>
  <si>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</si>
  <si>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</si>
  <si>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</si>
  <si>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</si>
  <si>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</si>
  <si>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</si>
  <si>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</si>
  <si>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</si>
  <si>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</si>
  <si>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</si>
  <si>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</si>
  <si>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</si>
  <si>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</si>
  <si>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</si>
  <si>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</si>
  <si>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</si>
  <si>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</si>
  <si>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</si>
  <si>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</si>
  <si>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</si>
  <si>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</si>
  <si>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</si>
  <si>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</si>
  <si>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</si>
  <si>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</si>
  <si>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</si>
  <si>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</si>
  <si>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</si>
  <si>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</si>
  <si>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</si>
  <si>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</si>
  <si>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</si>
  <si>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</si>
  <si>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</si>
  <si>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</si>
  <si>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</si>
  <si>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</si>
  <si>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</si>
  <si>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</si>
  <si>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</si>
  <si>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</si>
  <si>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</si>
  <si>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</si>
  <si>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</si>
  <si>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</si>
  <si>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</si>
  <si>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</si>
  <si>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</si>
  <si>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</si>
  <si>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</si>
  <si>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</si>
  <si>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</si>
  <si>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</si>
  <si>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</si>
  <si>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</si>
  <si>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</si>
  <si>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</si>
  <si>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</si>
  <si>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</si>
  <si>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</si>
  <si>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</si>
  <si>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</si>
  <si>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</si>
  <si>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</si>
  <si>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</si>
  <si>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</si>
  <si>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</si>
  <si>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</si>
  <si>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</si>
  <si>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</si>
  <si>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</si>
  <si>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</si>
  <si>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</si>
  <si>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</si>
  <si>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</si>
  <si>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</si>
  <si>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</si>
  <si>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</si>
  <si>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</si>
  <si>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</si>
  <si>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</si>
  <si>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</si>
  <si>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</si>
  <si>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</si>
  <si>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</si>
  <si>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</si>
  <si>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</si>
  <si>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</si>
  <si>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</si>
  <si>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</si>
  <si>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</si>
  <si>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</si>
  <si>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</si>
  <si>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</si>
  <si>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</si>
  <si>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</si>
  <si>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</si>
  <si>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</si>
  <si>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</si>
  <si>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</si>
  <si>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</si>
  <si>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</si>
  <si>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</si>
  <si>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</si>
  <si>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</si>
  <si>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</si>
  <si>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</si>
  <si>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</si>
  <si>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</si>
  <si>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</si>
  <si>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</si>
  <si>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</si>
  <si>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</si>
  <si>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</si>
  <si>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</si>
  <si>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</si>
  <si>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</si>
  <si>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</si>
  <si>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</si>
  <si>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</si>
  <si>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</si>
  <si>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</si>
  <si>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</si>
  <si>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</si>
  <si>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</si>
  <si>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</si>
  <si>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</si>
  <si>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</si>
  <si>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</si>
  <si>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</si>
  <si>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</si>
  <si>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</si>
  <si>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</si>
  <si>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</si>
  <si>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</si>
  <si>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</si>
  <si>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</si>
  <si>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</si>
  <si>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</si>
  <si>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</si>
  <si>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</si>
  <si>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</si>
  <si>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</si>
  <si>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</si>
  <si>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</si>
  <si>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</si>
  <si>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</si>
  <si>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</si>
  <si>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</si>
  <si>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</si>
  <si>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</si>
  <si>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</si>
  <si>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</si>
  <si>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</si>
  <si>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</si>
  <si>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</si>
  <si>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</si>
  <si>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</si>
  <si>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</si>
  <si>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</si>
  <si>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</si>
  <si>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</si>
  <si>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</si>
  <si>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</si>
  <si>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</si>
  <si>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</si>
  <si>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</si>
  <si>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</si>
  <si>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</si>
  <si>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</si>
  <si>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</si>
  <si>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</si>
  <si>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</si>
  <si>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</si>
  <si>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</si>
  <si>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</si>
  <si>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</si>
  <si>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</si>
  <si>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</si>
  <si>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</si>
  <si>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</si>
  <si>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</si>
  <si>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</si>
  <si>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</si>
  <si>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</si>
  <si>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</si>
  <si>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</si>
  <si>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</si>
  <si>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</si>
  <si>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</si>
  <si>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</si>
  <si>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</si>
  <si>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</si>
  <si>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</si>
  <si>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</si>
  <si>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</si>
  <si>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</si>
  <si>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</si>
  <si>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</si>
  <si>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</si>
  <si>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</si>
  <si>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</si>
  <si>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</si>
  <si>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</si>
  <si>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</si>
  <si>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</si>
  <si>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</si>
  <si>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</si>
  <si>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</si>
  <si>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</si>
  <si>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</si>
  <si>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</si>
  <si>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</si>
  <si>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</si>
  <si>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</si>
  <si>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</si>
  <si>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</si>
  <si>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</si>
  <si>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</si>
  <si>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</si>
  <si>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</si>
  <si>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</si>
  <si>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</si>
  <si>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</si>
  <si>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</si>
  <si>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</si>
  <si>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</si>
  <si>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</si>
  <si>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</si>
  <si>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</si>
  <si>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</si>
  <si>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</si>
  <si>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</si>
  <si>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</si>
  <si>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</si>
  <si>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</si>
  <si>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</si>
  <si>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</si>
  <si>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</si>
  <si>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</si>
  <si>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</si>
  <si>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</si>
  <si>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</si>
  <si>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</si>
  <si>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</si>
  <si>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</si>
  <si>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</si>
  <si>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</si>
  <si>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</si>
  <si>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</si>
  <si>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</si>
  <si>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</si>
  <si>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</si>
  <si>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</si>
  <si>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</si>
  <si>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</si>
  <si>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</si>
  <si>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</si>
  <si>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</si>
  <si>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</si>
  <si>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</si>
  <si>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</si>
  <si>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</si>
  <si>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</si>
  <si>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</si>
  <si>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</si>
  <si>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</si>
  <si>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</si>
  <si>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</si>
  <si>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</si>
  <si>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</si>
  <si>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</si>
  <si>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</si>
  <si>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</si>
  <si>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</si>
  <si>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</si>
  <si>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</si>
  <si>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</si>
  <si>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</si>
  <si>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</si>
  <si>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</si>
  <si>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</si>
  <si>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</si>
  <si>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</si>
  <si>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</si>
  <si>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</si>
  <si>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</si>
  <si>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</si>
  <si>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</si>
  <si>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</si>
  <si>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</si>
  <si>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</si>
  <si>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</si>
  <si>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</si>
  <si>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</si>
  <si>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</si>
  <si>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</si>
  <si>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</si>
  <si>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</si>
  <si>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</si>
  <si>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</si>
  <si>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</si>
  <si>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</si>
  <si>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</si>
  <si>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</si>
  <si>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</si>
  <si>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</si>
  <si>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</si>
  <si>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</si>
  <si>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</si>
  <si>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</si>
  <si>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</si>
  <si>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</si>
  <si>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</si>
  <si>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</si>
  <si>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</si>
  <si>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</si>
  <si>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</si>
  <si>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</si>
  <si>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</si>
  <si>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</si>
  <si>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</si>
  <si>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</si>
  <si>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</si>
  <si>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</si>
  <si>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</si>
  <si>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</si>
  <si>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</si>
  <si>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</si>
  <si>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</si>
  <si>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</si>
  <si>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</si>
  <si>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</si>
  <si>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</si>
  <si>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</si>
  <si>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</si>
  <si>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</si>
  <si>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</si>
  <si>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</si>
  <si>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</si>
  <si>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</si>
  <si>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</si>
  <si>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</si>
  <si>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</si>
  <si>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</si>
  <si>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</si>
  <si>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</si>
  <si>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</si>
  <si>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</si>
  <si>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</si>
  <si>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</si>
  <si>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</si>
  <si>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</si>
  <si>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</si>
  <si>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</si>
  <si>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</si>
  <si>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</si>
  <si>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</si>
  <si>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</si>
  <si>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</si>
  <si>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</si>
  <si>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</si>
  <si>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</si>
  <si>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</si>
  <si>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</si>
  <si>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</si>
  <si>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</si>
  <si>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</si>
  <si>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</si>
  <si>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</si>
  <si>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</si>
  <si>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</si>
  <si>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</si>
  <si>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</si>
  <si>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</si>
  <si>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</si>
  <si>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</si>
  <si>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</si>
  <si>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</si>
  <si>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</si>
  <si>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</si>
  <si>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</si>
  <si>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</si>
  <si>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</si>
  <si>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</si>
  <si>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</si>
  <si>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</si>
  <si>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</si>
  <si>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</si>
  <si>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</si>
  <si>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</si>
  <si>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</si>
  <si>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</si>
  <si>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</si>
  <si>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</si>
  <si>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</si>
  <si>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</si>
  <si>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</si>
  <si>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</si>
  <si>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</si>
  <si>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</si>
  <si>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</si>
  <si>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</si>
  <si>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</si>
  <si>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</si>
  <si>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</si>
  <si>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</si>
  <si>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</si>
  <si>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</si>
  <si>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</si>
  <si>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</si>
  <si>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</si>
  <si>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</si>
  <si>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</si>
  <si>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</si>
  <si>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</si>
  <si>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</si>
  <si>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</si>
  <si>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</si>
  <si>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</si>
  <si>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</si>
  <si>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</si>
  <si>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</si>
  <si>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</si>
  <si>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</si>
  <si>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</si>
  <si>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</si>
  <si>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</si>
  <si>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</si>
  <si>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</si>
  <si>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</si>
  <si>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</si>
  <si>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</si>
  <si>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</si>
  <si>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</si>
  <si>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</si>
  <si>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</si>
  <si>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</si>
  <si>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</si>
  <si>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</si>
  <si>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</si>
  <si>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</si>
  <si>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</si>
  <si>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</si>
  <si>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</si>
  <si>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</si>
  <si>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</si>
  <si>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</si>
  <si>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</si>
  <si>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</si>
  <si>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</si>
  <si>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</si>
  <si>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</si>
  <si>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</si>
  <si>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</si>
  <si>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</si>
  <si>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</si>
  <si>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</si>
  <si>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</si>
  <si>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</si>
  <si>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</si>
  <si>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</si>
  <si>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</si>
  <si>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</si>
  <si>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</si>
  <si>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</si>
  <si>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</si>
  <si>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</si>
  <si>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</si>
  <si>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</si>
  <si>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</si>
  <si>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</si>
  <si>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</si>
  <si>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</si>
  <si>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</si>
  <si>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</si>
  <si>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</si>
  <si>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</si>
  <si>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</si>
  <si>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</si>
  <si>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</si>
  <si>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</si>
  <si>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</si>
  <si>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</si>
  <si>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</si>
  <si>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</si>
  <si>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</si>
  <si>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</si>
  <si>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</si>
  <si>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</si>
  <si>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</si>
  <si>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</si>
  <si>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</si>
  <si>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</si>
  <si>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</si>
  <si>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</si>
  <si>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</si>
  <si>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</si>
  <si>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</si>
  <si>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</si>
  <si>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</si>
  <si>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</si>
  <si>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</si>
  <si>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</si>
  <si>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</si>
  <si>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</si>
  <si>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</si>
  <si>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</si>
  <si>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</si>
  <si>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</si>
  <si>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</si>
  <si>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</si>
  <si>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</si>
  <si>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</si>
  <si>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</si>
  <si>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</si>
  <si>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</si>
  <si>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</si>
  <si>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</si>
  <si>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</si>
  <si>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</si>
  <si>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</si>
  <si>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</si>
  <si>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</si>
  <si>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</si>
  <si>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</si>
  <si>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</si>
  <si>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</si>
  <si>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</si>
  <si>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</si>
  <si>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</si>
  <si>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</si>
  <si>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</si>
  <si>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</si>
  <si>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</si>
  <si>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</si>
  <si>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</si>
  <si>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</si>
  <si>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</si>
  <si>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</si>
  <si>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</si>
  <si>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</si>
  <si>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</si>
  <si>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</si>
  <si>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</si>
  <si>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</si>
  <si>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</si>
  <si>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</si>
  <si>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</si>
  <si>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</si>
  <si>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</si>
  <si>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</si>
  <si>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</si>
  <si>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</si>
  <si>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</si>
  <si>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</si>
  <si>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</si>
  <si>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</si>
  <si>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</si>
  <si>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</si>
  <si>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</si>
  <si>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</si>
  <si>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</si>
  <si>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</si>
  <si>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</si>
  <si>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</si>
  <si>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</si>
  <si>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</si>
  <si>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</si>
  <si>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</si>
  <si>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</si>
  <si>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</si>
  <si>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01-01-2019 00:00:00</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</si>
  <si>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</si>
  <si>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</si>
  <si>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</si>
  <si>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</si>
  <si>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</si>
  <si>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</si>
  <si>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</si>
  <si>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</si>
  <si>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</si>
  <si>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</si>
  <si>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</si>
  <si>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</si>
  <si>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</si>
  <si>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</si>
  <si>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</si>
  <si>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</si>
  <si>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</si>
  <si>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</si>
  <si>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</si>
  <si>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</si>
  <si>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</si>
  <si>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</si>
  <si>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</si>
  <si>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</si>
  <si>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</si>
  <si>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</si>
  <si>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</si>
  <si>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</si>
  <si>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</si>
  <si>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</si>
  <si>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</si>
  <si>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</si>
  <si>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</si>
  <si>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</si>
  <si>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</si>
  <si>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</si>
  <si>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</si>
  <si>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</si>
  <si>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</si>
  <si>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</si>
  <si>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</si>
  <si>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</si>
  <si>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</si>
  <si>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</si>
  <si>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</si>
  <si>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</si>
  <si>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</si>
  <si>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</si>
  <si>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</si>
  <si>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</si>
  <si>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</si>
  <si>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</si>
  <si>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</si>
  <si>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</si>
  <si>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</si>
  <si>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</si>
  <si>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</si>
  <si>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</si>
  <si>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</si>
  <si>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</si>
  <si>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</si>
  <si>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</si>
  <si>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</si>
  <si>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</si>
  <si>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</si>
  <si>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</si>
  <si>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</si>
  <si>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</si>
  <si>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</si>
  <si>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</si>
  <si>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</si>
  <si>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</si>
  <si>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</si>
  <si>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</si>
  <si>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</si>
  <si>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</si>
  <si>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</si>
  <si>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</si>
  <si>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</si>
  <si>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</si>
  <si>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</si>
  <si>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</si>
  <si>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</si>
  <si>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</si>
  <si>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</si>
  <si>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</si>
  <si>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</si>
  <si>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</si>
  <si>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</si>
  <si>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</si>
  <si>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</si>
  <si>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</si>
  <si>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</si>
  <si>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</si>
  <si>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</si>
  <si>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</si>
  <si>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</si>
  <si>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</si>
  <si>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</si>
  <si>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</si>
  <si>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</si>
  <si>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</si>
  <si>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</si>
  <si>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</si>
  <si>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</si>
  <si>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</si>
  <si>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</si>
  <si>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</si>
  <si>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</si>
  <si>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</si>
  <si>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</si>
  <si>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</si>
  <si>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</si>
  <si>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</si>
  <si>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</si>
  <si>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</si>
  <si>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</si>
  <si>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</si>
  <si>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</si>
  <si>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</si>
  <si>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</si>
  <si>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</si>
  <si>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</si>
  <si>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</si>
  <si>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</si>
  <si>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</si>
  <si>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</si>
  <si>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</si>
  <si>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</si>
  <si>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</si>
  <si>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</si>
  <si>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</si>
  <si>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</si>
  <si>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</si>
  <si>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</si>
  <si>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</si>
  <si>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</si>
  <si>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</si>
  <si>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</si>
  <si>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</si>
  <si>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</si>
  <si>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</si>
  <si>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</si>
  <si>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</si>
  <si>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</si>
  <si>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</si>
  <si>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</si>
  <si>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</si>
  <si>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</si>
  <si>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</si>
  <si>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</si>
  <si>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</si>
  <si>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</si>
  <si>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</si>
  <si>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</si>
  <si>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</si>
  <si>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</si>
  <si>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</si>
  <si>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</si>
  <si>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</si>
  <si>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</si>
  <si>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</si>
  <si>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</si>
  <si>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</si>
  <si>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</si>
  <si>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31764494</t>
  </si>
  <si>
    <t>ООО "Конвекция Тула"</t>
  </si>
  <si>
    <t>7100047439</t>
  </si>
  <si>
    <t>710001001</t>
  </si>
  <si>
    <t>08-12-2023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</si>
  <si>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</si>
  <si>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</si>
  <si>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</si>
  <si>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</si>
  <si>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</si>
  <si>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</si>
  <si>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</si>
  <si>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</si>
  <si>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</si>
  <si>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</si>
  <si>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</si>
  <si>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</si>
  <si>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</si>
  <si>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</si>
  <si>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</si>
  <si>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</si>
  <si>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</si>
  <si>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</si>
  <si>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</si>
  <si>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</si>
  <si>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</si>
  <si>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</si>
  <si>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</si>
  <si>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</si>
  <si>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</si>
  <si>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</si>
  <si>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</si>
  <si>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</si>
  <si>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</si>
  <si>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</si>
  <si>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</si>
  <si>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</si>
  <si>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</si>
  <si>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</si>
  <si>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</si>
  <si>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</si>
  <si>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</si>
  <si>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</si>
  <si>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</si>
  <si>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</si>
  <si>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</si>
  <si>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</si>
  <si>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</si>
  <si>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</si>
  <si>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</si>
  <si>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</si>
  <si>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</si>
  <si>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</si>
  <si>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</si>
  <si>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</si>
  <si>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</si>
  <si>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</si>
  <si>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</si>
  <si>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</si>
  <si>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</si>
  <si>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</si>
  <si>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</si>
  <si>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</si>
  <si>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</si>
  <si>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</si>
  <si>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</si>
  <si>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</si>
  <si>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</si>
  <si>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</si>
  <si>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</si>
  <si>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</si>
  <si>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</si>
  <si>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</si>
  <si>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</si>
  <si>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</si>
  <si>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</si>
  <si>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</si>
  <si>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</si>
  <si>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</si>
  <si>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</si>
  <si>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</si>
  <si>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</si>
  <si>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</si>
  <si>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</si>
  <si>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</si>
  <si>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</si>
  <si>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</si>
  <si>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</si>
  <si>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</si>
  <si>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</si>
  <si>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</si>
  <si>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</si>
  <si>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</si>
  <si>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</si>
  <si>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</si>
  <si>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</si>
  <si>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</si>
  <si>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</si>
  <si>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</si>
  <si>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</si>
  <si>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</si>
  <si>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</si>
  <si>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</si>
  <si>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</si>
  <si>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</si>
  <si>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</si>
  <si>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</si>
  <si>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</si>
  <si>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</si>
  <si>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</si>
  <si>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</si>
  <si>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</si>
  <si>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</si>
  <si>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</si>
  <si>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</si>
  <si>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</si>
  <si>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</si>
  <si>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</si>
  <si>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</si>
  <si>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</si>
  <si>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</si>
  <si>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</si>
  <si>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</si>
  <si>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</si>
  <si>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</si>
  <si>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</si>
  <si>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</si>
  <si>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</si>
  <si>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</si>
  <si>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</si>
  <si>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</si>
  <si>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</si>
  <si>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</si>
  <si>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</si>
  <si>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</si>
  <si>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</si>
  <si>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</si>
  <si>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</si>
  <si>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</si>
  <si>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</si>
  <si>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</si>
  <si>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</si>
  <si>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</si>
  <si>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</si>
  <si>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</si>
  <si>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</si>
  <si>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</si>
  <si>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</si>
  <si>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</si>
  <si>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</si>
  <si>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</si>
  <si>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</si>
  <si>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</si>
  <si>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</si>
  <si>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31779544</t>
  </si>
  <si>
    <t>ПП "Новогуровское" ООО "АТЭК"</t>
  </si>
  <si>
    <t>710045001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</si>
  <si>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</si>
  <si>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</si>
  <si>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</si>
  <si>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</si>
  <si>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</si>
  <si>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</si>
  <si>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</si>
  <si>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</si>
  <si>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</si>
  <si>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</si>
  <si>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</si>
  <si>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</si>
  <si>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</si>
  <si>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</si>
  <si>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</si>
  <si>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</si>
  <si>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</si>
  <si>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</si>
  <si>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</si>
  <si>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</si>
  <si>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</si>
  <si>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</si>
  <si>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</si>
  <si>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</si>
  <si>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</si>
  <si>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</si>
  <si>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</si>
  <si>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</si>
  <si>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</si>
  <si>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</si>
  <si>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</si>
  <si>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</si>
  <si>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</si>
  <si>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</si>
  <si>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</si>
  <si>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</si>
  <si>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</si>
  <si>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</si>
  <si>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</si>
  <si>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</si>
  <si>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</si>
  <si>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</si>
  <si>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</si>
  <si>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</si>
  <si>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</si>
  <si>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</si>
  <si>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</si>
  <si>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</si>
  <si>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</si>
  <si>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</si>
  <si>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</si>
  <si>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</si>
  <si>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</si>
  <si>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</si>
  <si>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МВО)</t>
  </si>
  <si>
    <t>503243002</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</si>
  <si>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</si>
  <si>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</si>
  <si>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</si>
  <si>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</si>
  <si>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</si>
  <si>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</si>
  <si>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</si>
  <si>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</si>
  <si>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</si>
  <si>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</si>
  <si>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</si>
  <si>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</si>
  <si>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</si>
  <si>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</si>
  <si>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</si>
  <si>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</si>
  <si>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</si>
  <si>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</si>
  <si>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</si>
  <si>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</si>
  <si>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</si>
  <si>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</si>
  <si>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</si>
  <si>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</si>
  <si>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</si>
  <si>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</si>
  <si>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</si>
  <si>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</si>
  <si>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</si>
  <si>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</si>
  <si>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</si>
  <si>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</si>
  <si>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</si>
  <si>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</si>
  <si>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</si>
  <si>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</si>
  <si>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</si>
  <si>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</si>
  <si>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</si>
  <si>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</si>
  <si>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</si>
  <si>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</si>
  <si>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</si>
  <si>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</si>
  <si>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</si>
  <si>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</si>
  <si>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</si>
  <si>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</si>
  <si>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</si>
  <si>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</si>
  <si>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</si>
  <si>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</si>
  <si>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</si>
  <si>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</si>
  <si>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</si>
  <si>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</si>
  <si>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</si>
  <si>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</si>
  <si>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</si>
  <si>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</si>
  <si>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</si>
  <si>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</si>
  <si>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</si>
  <si>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</si>
  <si>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</si>
  <si>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</si>
  <si>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</si>
  <si>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</si>
  <si>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</si>
  <si>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</si>
  <si>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</si>
  <si>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</si>
  <si>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</si>
  <si>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</si>
  <si>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</si>
  <si>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</si>
  <si>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</si>
  <si>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</si>
  <si>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</si>
  <si>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</si>
  <si>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</si>
  <si>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</si>
  <si>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</si>
  <si>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</si>
  <si>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</si>
  <si>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</si>
  <si>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</si>
  <si>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</si>
  <si>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</si>
  <si>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</si>
  <si>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</si>
  <si>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</si>
  <si>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</si>
  <si>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</si>
  <si>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</si>
  <si>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</si>
  <si>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</si>
  <si>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</si>
  <si>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</si>
  <si>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</si>
  <si>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</si>
  <si>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</si>
  <si>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</si>
  <si>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</si>
  <si>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</si>
  <si>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</si>
  <si>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</si>
  <si>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</si>
  <si>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</si>
  <si>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</si>
  <si>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</si>
  <si>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</si>
  <si>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</si>
  <si>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</si>
  <si>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</si>
  <si>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</si>
  <si>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</si>
  <si>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</si>
  <si>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</si>
  <si>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</si>
  <si>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</si>
  <si>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</si>
  <si>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31752939</t>
  </si>
  <si>
    <t>МУП "Яснополянское ЖКХ Щекинского района"</t>
  </si>
  <si>
    <t>7100049570</t>
  </si>
  <si>
    <t>19-06-2024 00:00:00</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</si>
  <si>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</si>
  <si>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</si>
  <si>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</si>
  <si>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</si>
  <si>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</si>
  <si>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</si>
  <si>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</si>
  <si>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</si>
  <si>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</si>
  <si>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</si>
  <si>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</si>
  <si>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</si>
  <si>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</si>
  <si>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</si>
  <si>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</si>
  <si>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</si>
  <si>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</si>
  <si>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</si>
  <si>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</si>
  <si>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</si>
  <si>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</si>
  <si>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</si>
  <si>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</si>
  <si>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</si>
  <si>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</si>
  <si>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</si>
  <si>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</si>
  <si>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</si>
  <si>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</si>
  <si>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</si>
  <si>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</si>
  <si>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</si>
  <si>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</si>
  <si>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</si>
  <si>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</si>
  <si>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</si>
  <si>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</si>
  <si>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</si>
  <si>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</si>
  <si>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</si>
  <si>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</si>
  <si>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</si>
  <si>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</si>
  <si>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</si>
  <si>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</si>
  <si>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</si>
  <si>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</si>
  <si>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</si>
  <si>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</si>
  <si>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</si>
  <si>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</si>
  <si>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</si>
  <si>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</si>
  <si>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</si>
  <si>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</si>
  <si>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</si>
  <si>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</si>
  <si>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</si>
  <si>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</si>
  <si>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</si>
  <si>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</si>
  <si>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</si>
  <si>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</si>
  <si>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</si>
  <si>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</si>
  <si>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</si>
  <si>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</si>
  <si>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</si>
  <si>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</si>
  <si>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</si>
  <si>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</si>
  <si>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</si>
  <si>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</si>
  <si>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</si>
  <si>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</si>
  <si>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</si>
  <si>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</si>
  <si>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</si>
  <si>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</si>
  <si>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</si>
  <si>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</si>
  <si>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</si>
  <si>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</si>
  <si>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</si>
  <si>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</si>
  <si>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</si>
  <si>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</si>
  <si>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</si>
  <si>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</si>
  <si>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</si>
  <si>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</si>
  <si>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</si>
  <si>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</si>
  <si>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</si>
  <si>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</si>
  <si>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</si>
  <si>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</si>
  <si>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</si>
  <si>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</si>
  <si>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</si>
  <si>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</si>
  <si>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</si>
  <si>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</si>
  <si>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</si>
  <si>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</si>
  <si>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</si>
  <si>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</si>
  <si>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</si>
  <si>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</si>
  <si>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</si>
  <si>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</si>
  <si>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</si>
  <si>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</si>
  <si>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</si>
  <si>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</si>
  <si>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</si>
  <si>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</si>
  <si>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</si>
  <si>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</si>
  <si>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</si>
  <si>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</si>
  <si>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</si>
  <si>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</si>
  <si>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</si>
  <si>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</si>
  <si>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</si>
  <si>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31765049</t>
  </si>
  <si>
    <t>ООО "Промсфера"</t>
  </si>
  <si>
    <t>7100031968</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</si>
  <si>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</si>
  <si>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</si>
  <si>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</si>
  <si>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</si>
  <si>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</si>
  <si>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</si>
  <si>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</si>
  <si>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</si>
  <si>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</si>
  <si>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</si>
  <si>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</si>
  <si>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</si>
  <si>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</si>
  <si>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</si>
  <si>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</si>
  <si>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</si>
  <si>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</si>
  <si>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</si>
  <si>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</si>
  <si>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</si>
  <si>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</si>
  <si>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</si>
  <si>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</si>
  <si>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</si>
  <si>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</si>
  <si>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</si>
  <si>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</si>
  <si>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</si>
  <si>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</si>
  <si>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</si>
  <si>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</si>
  <si>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</si>
  <si>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</si>
  <si>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</si>
  <si>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</si>
  <si>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</si>
  <si>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</si>
  <si>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</si>
  <si>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</si>
  <si>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</si>
  <si>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</si>
  <si>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</si>
  <si>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</si>
  <si>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</si>
  <si>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</si>
  <si>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</si>
  <si>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</si>
  <si>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</si>
  <si>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</si>
  <si>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</si>
  <si>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</si>
  <si>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</si>
  <si>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</si>
  <si>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</si>
  <si>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</si>
  <si>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</si>
  <si>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</si>
  <si>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</si>
  <si>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</si>
  <si>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</si>
  <si>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</si>
  <si>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</si>
  <si>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</si>
  <si>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</si>
  <si>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</si>
  <si>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</si>
  <si>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</si>
  <si>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</si>
  <si>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26610314</t>
  </si>
  <si>
    <t>СНТ "ВЕЛЕГОЖ"</t>
  </si>
  <si>
    <t>7126016315</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</si>
  <si>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</si>
  <si>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</si>
  <si>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</si>
  <si>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</si>
  <si>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</si>
  <si>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</si>
  <si>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</si>
  <si>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</si>
  <si>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</si>
  <si>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</si>
  <si>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</si>
  <si>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</si>
  <si>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</si>
  <si>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</si>
  <si>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</si>
  <si>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</si>
  <si>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</si>
  <si>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</si>
  <si>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</si>
  <si>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</si>
  <si>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</si>
  <si>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</si>
  <si>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</si>
  <si>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</si>
  <si>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</si>
  <si>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</si>
  <si>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</si>
  <si>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</si>
  <si>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</si>
  <si>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</si>
  <si>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</si>
  <si>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</si>
  <si>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</si>
  <si>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</si>
  <si>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</si>
  <si>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</si>
  <si>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</si>
  <si>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</si>
  <si>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</si>
  <si>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</si>
  <si>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772901001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</si>
  <si>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</si>
  <si>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</si>
  <si>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</si>
  <si>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</si>
  <si>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</si>
  <si>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</si>
  <si>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</si>
  <si>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</si>
  <si>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</si>
  <si>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</si>
  <si>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</si>
  <si>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</si>
  <si>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</si>
  <si>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</si>
  <si>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</si>
  <si>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</si>
  <si>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</si>
  <si>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</si>
  <si>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</si>
  <si>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</si>
  <si>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01-03-2022 00:00:00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</si>
  <si>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</si>
  <si>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</si>
  <si>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</si>
  <si>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</si>
  <si>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</si>
  <si>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</si>
  <si>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</si>
  <si>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</si>
  <si>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</si>
  <si>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</si>
  <si>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</si>
  <si>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</si>
  <si>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</si>
  <si>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</si>
  <si>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</si>
  <si>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</si>
  <si>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</si>
  <si>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</si>
  <si>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31765045</t>
  </si>
  <si>
    <t>МАУ"Благоустройство Веневского района"</t>
  </si>
  <si>
    <t>7100054676</t>
  </si>
  <si>
    <t>01-07-2024 00:00:00</t>
  </si>
  <si>
    <t>31390765</t>
  </si>
  <si>
    <t>МБУ "Районое благоустройство, ремонт дорог и тротуаров"</t>
  </si>
  <si>
    <t>7116159811</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</si>
  <si>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</si>
  <si>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</si>
  <si>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</si>
  <si>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</si>
  <si>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</si>
  <si>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</si>
  <si>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</si>
  <si>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</si>
  <si>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</si>
  <si>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</si>
  <si>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</si>
  <si>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</si>
  <si>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</si>
  <si>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</si>
  <si>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</si>
  <si>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</si>
  <si>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</si>
  <si>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</si>
  <si>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</si>
  <si>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</si>
  <si>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</si>
  <si>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</si>
  <si>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</si>
  <si>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</si>
  <si>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</si>
  <si>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</si>
  <si>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</si>
  <si>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</si>
  <si>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</si>
  <si>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</si>
  <si>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</si>
  <si>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</si>
  <si>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</si>
  <si>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</si>
  <si>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</si>
  <si>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</si>
  <si>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</si>
  <si>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</si>
  <si>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</si>
  <si>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</si>
  <si>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</si>
  <si>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</si>
  <si>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</si>
  <si>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</si>
  <si>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</si>
  <si>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</si>
  <si>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</si>
  <si>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</si>
  <si>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</si>
  <si>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</si>
  <si>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</si>
  <si>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</si>
  <si>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</si>
  <si>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</si>
  <si>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</si>
  <si>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</si>
  <si>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</si>
  <si>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</si>
  <si>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</si>
  <si>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</si>
  <si>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</si>
  <si>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</si>
  <si>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</si>
  <si>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</si>
  <si>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</si>
  <si>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</si>
  <si>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</si>
  <si>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</si>
  <si>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</si>
  <si>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</si>
  <si>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</si>
  <si>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</si>
  <si>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</si>
  <si>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</si>
  <si>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</si>
  <si>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</si>
  <si>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</si>
  <si>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</si>
  <si>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</si>
  <si>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</si>
  <si>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</si>
  <si>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</si>
  <si>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</si>
  <si>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</si>
  <si>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</si>
  <si>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</si>
  <si>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</si>
  <si>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</si>
  <si>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</si>
  <si>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</si>
  <si>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</si>
  <si>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</si>
  <si>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</si>
  <si>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</si>
  <si>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</si>
  <si>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</si>
  <si>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</si>
  <si>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</si>
  <si>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</si>
  <si>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</si>
  <si>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</si>
  <si>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</si>
  <si>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</si>
  <si>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</si>
  <si>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</si>
  <si>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</si>
  <si>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</si>
  <si>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</si>
  <si>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</si>
  <si>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</si>
  <si>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</si>
  <si>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</si>
  <si>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</si>
  <si>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</si>
  <si>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</si>
  <si>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</si>
  <si>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</si>
  <si>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</si>
  <si>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</si>
  <si>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</si>
  <si>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</si>
  <si>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</si>
  <si>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</si>
  <si>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</si>
  <si>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</si>
  <si>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</si>
  <si>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</si>
  <si>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</si>
  <si>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</si>
  <si>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</si>
  <si>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</si>
  <si>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</si>
  <si>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</si>
  <si>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</si>
  <si>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</si>
  <si>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</si>
  <si>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</si>
  <si>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</si>
  <si>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</si>
  <si>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</si>
  <si>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</si>
  <si>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</si>
  <si>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</si>
  <si>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</si>
  <si>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</si>
  <si>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</si>
  <si>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</si>
  <si>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</si>
  <si>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</si>
  <si>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</si>
  <si>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</si>
  <si>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</si>
  <si>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</si>
  <si>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</si>
  <si>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</si>
  <si>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</si>
  <si>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</si>
  <si>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</si>
  <si>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</si>
  <si>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</si>
  <si>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</si>
  <si>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</si>
  <si>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</si>
  <si>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</si>
  <si>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</si>
  <si>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</si>
  <si>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</si>
  <si>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</si>
  <si>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</si>
  <si>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</si>
  <si>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</si>
  <si>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</si>
  <si>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</si>
  <si>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</si>
  <si>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</si>
  <si>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</si>
  <si>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</si>
  <si>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</si>
  <si>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</si>
  <si>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</si>
  <si>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</si>
  <si>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</si>
  <si>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</si>
  <si>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</si>
  <si>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</si>
  <si>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</si>
  <si>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</si>
  <si>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</si>
  <si>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</si>
  <si>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</si>
  <si>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</si>
  <si>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</si>
  <si>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</si>
  <si>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</si>
  <si>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</si>
  <si>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</si>
  <si>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</si>
  <si>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</si>
  <si>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</si>
  <si>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</si>
  <si>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</si>
  <si>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</si>
  <si>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</si>
  <si>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</si>
  <si>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</si>
  <si>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</si>
  <si>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</si>
  <si>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</si>
  <si>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</si>
  <si>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</si>
  <si>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</si>
  <si>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</si>
  <si>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</si>
  <si>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</si>
  <si>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</si>
  <si>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</si>
  <si>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</si>
  <si>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</si>
  <si>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</si>
  <si>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</si>
  <si>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</si>
  <si>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</si>
  <si>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</si>
  <si>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</si>
  <si>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</si>
  <si>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</si>
  <si>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</si>
  <si>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</si>
  <si>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</si>
  <si>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</si>
  <si>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</si>
  <si>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</si>
  <si>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</si>
  <si>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</si>
  <si>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</si>
  <si>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</si>
  <si>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</si>
  <si>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</si>
  <si>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</si>
  <si>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</si>
  <si>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</si>
  <si>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</si>
  <si>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</si>
  <si>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</si>
  <si>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</si>
  <si>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</si>
  <si>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</si>
  <si>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</si>
  <si>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</si>
  <si>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</si>
  <si>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</si>
  <si>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</si>
  <si>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</si>
  <si>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</si>
  <si>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</si>
  <si>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</si>
  <si>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</si>
  <si>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</si>
  <si>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</si>
  <si>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</si>
  <si>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</si>
  <si>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</si>
  <si>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</si>
  <si>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</si>
  <si>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</si>
  <si>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</si>
  <si>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</si>
  <si>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</si>
  <si>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</si>
  <si>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</si>
  <si>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</si>
  <si>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</si>
  <si>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</si>
  <si>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</si>
  <si>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</si>
  <si>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</si>
  <si>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</si>
  <si>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</si>
  <si>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</si>
  <si>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</si>
  <si>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</si>
  <si>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</si>
  <si>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</si>
  <si>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</si>
  <si>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</si>
  <si>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</si>
  <si>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</si>
  <si>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</si>
  <si>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</si>
  <si>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</si>
  <si>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</si>
  <si>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</si>
  <si>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</si>
  <si>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</si>
  <si>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</si>
  <si>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</si>
  <si>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</si>
  <si>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</si>
  <si>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</si>
  <si>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</si>
  <si>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</si>
  <si>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Инвестиционная программа № 21/1 Западного филиала ООО "ККС" от 09.07.2024 в сфере теплоснабжения по реконструкции объектов тепловых сетей на 2026-2030 годы</t>
  </si>
  <si>
    <t>01.01.2026</t>
  </si>
  <si>
    <t>31.12.2030</t>
  </si>
  <si>
    <t>Инвестиционная программа № 39/1 от 24.10.2023 ООО «ТОЗ-Энерго» в сфере теплоснабжения по модернизации и реконструкции систем теплоснабжения, на территории муниципального округа город Тула на 2024-2028 годы</t>
  </si>
  <si>
    <t>01.01.2024</t>
  </si>
  <si>
    <t>31.12.2028</t>
  </si>
  <si>
    <t>Инвестиционная программа № 41/4 от 27.10.2022 ОАО "Энергия-1" в сфере теплоснабжения по модернизации и строительству систем коммунальной инфраструктуры, на территории муниципального района Суворовский на 2023-2027 годы</t>
  </si>
  <si>
    <t>01.01.2023</t>
  </si>
  <si>
    <t>31.12.2027</t>
  </si>
  <si>
    <t>Инвестиционная программа № 41/4 от 27.10.2022 в сфере теплоснабжения по модернизации и реконструкции систем коммунальной инфраструктуры, на территории городского поселения Город Суворов, Суворовский муниципальный район на 2023-2027 годы</t>
  </si>
  <si>
    <t>Инвестиционная программа от 02.05.2024 в сфере теплоснабжения по реконструкции объектов, на территории муниципального района Дубенский на 2025-2029 годы</t>
  </si>
  <si>
    <t>01.01.2025</t>
  </si>
  <si>
    <t>31.12.2029</t>
  </si>
  <si>
    <t>Инвестиционная программа от 28.10.2021 АО "Щекинское жилищно-коммунальное хозяйство" в сфере теплоснабжения и горячего водоснабжения по модернизации и строительству систем коммунальной инфраструктуры, на территории городского поселения Рабочий поселок Первомайский, Щекинский муниципальный район на 2022-2024 годы</t>
  </si>
  <si>
    <t>01.01.2022</t>
  </si>
  <si>
    <t>31.12.2024</t>
  </si>
  <si>
    <t>Инвестиционная программа от 28.10.2021 АО "Щекинское жилищно-коммунальное хозяйство" в сфере теплоснабжения по строительству, реконструкции и модернизации котельных и тепловых сетей, на территории г Щекино, Город Щекино, Щекинский муниципальный район на 2022-2023 годы</t>
  </si>
  <si>
    <t>31.12.2023</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</si>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</sst>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40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46" fillId="0" borderId="12"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tularegion.ru/" TargetMode="External"/><Relationship Id="rId5" Type="http://schemas.openxmlformats.org/officeDocument/2006/relationships/hyperlink" Target="mailto:plan@ooo-ntk.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ccs.ccs-group.ru/" TargetMode="External"/><Relationship Id="rId3" Type="http://schemas.openxmlformats.org/officeDocument/2006/relationships/hyperlink" Target="https://portal.eias.ru/Portal/DownloadPage.aspx?type=12&amp;guid=ece54941-bef0-4827-81e2-612c23f97b3b" TargetMode="External"/><Relationship Id="rId4" Type="http://schemas.openxmlformats.org/officeDocument/2006/relationships/hyperlink" Target="https://portal.eias.ru/Portal/DownloadPage.aspx?type=12&amp;guid=e19ea74d-65ac-47b3-a899-cf43117278a1" TargetMode="External"/><Relationship Id="rId5" Type="http://schemas.openxmlformats.org/officeDocument/2006/relationships/hyperlink" Target="https://portal.eias.ru/Portal/DownloadPage.aspx?type=12&amp;guid=db3c889f-8414-4455-a521-46bd8adb9b8d"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8D968-1A12-8108-D3F8-AE4EF47C0D1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423" width="5.421875" customWidth="1"/>
    <col min="2" max="2" style="3423" width="9.140625" customWidth="1"/>
    <col min="3" max="3" style="3423" width="16.421875" customWidth="1"/>
    <col min="4" max="25" style="3423" width="6.28125" customWidth="1"/>
    <col min="26" max="28" style="3423"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AA74E8-8598-6186-7894-993CD1251698}" mc:Ignorable="x14ac xr xr2 xr3">
  <sheetPr>
    <tabColor rgb="FFCCCCFF"/>
  </sheetPr>
  <dimension ref="A1:Q79"/>
  <sheetViews>
    <sheetView topLeftCell="C16" showGridLines="0" zoomScale="90" workbookViewId="0">
      <selection activeCell="F71" sqref="F71"/>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PP108.OPEN.INFO.PRICE.HOTVSNA.EIAS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Показатели, подлежащие раскрытию в сфере горячего водоснабжения (цены и тарифы)</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45658</v>
      </c>
      <c r="G11" s="80"/>
      <c r="H11" s="776" t="s">
        <v>22</v>
      </c>
      <c r="J11" s="879" t="s">
        <v>23</v>
      </c>
      <c r="Q11" s="77">
        <v>0</v>
      </c>
    </row>
    <row customHeight="1" ht="22.5">
      <c r="A12" s="2101"/>
      <c r="D12" s="78"/>
      <c r="E12" s="1168" t="s">
        <v>24</v>
      </c>
      <c r="F12" s="1735">
        <v>47483</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установление тарифов</v>
      </c>
      <c r="G20" s="76"/>
      <c r="I20" s="397"/>
      <c r="J20" s="878" t="s">
        <v>40</v>
      </c>
      <c r="Q20" s="77">
        <v>0</v>
      </c>
    </row>
    <row customHeight="1" ht="19.5">
      <c r="D21" s="78"/>
      <c r="E21" s="394" t="str">
        <f>"Дата "&amp;IF(TEMPLATE_GROUP="P","документа","подачи заявления")&amp;" об утверждении тарифов"</f>
        <v>Дата документа об утверждении тарифов</v>
      </c>
      <c r="F21" s="1735">
        <v>45643</v>
      </c>
      <c r="G21" s="76"/>
      <c r="I21" s="778"/>
      <c r="Q21" s="77">
        <v>0</v>
      </c>
    </row>
    <row customHeight="1" ht="19.5">
      <c r="D22" s="78"/>
      <c r="E22" s="394" t="str">
        <f>"Номер "&amp;IF(TEMPLATE_GROUP="P","документа","подачи заявления")&amp;" об утверждении тарифов"</f>
        <v>Номер документа об утверждении тарифов</v>
      </c>
      <c r="F22" s="219" t="s">
        <v>41</v>
      </c>
      <c r="G22" s="76"/>
      <c r="I22" s="778"/>
      <c r="Q22" s="77">
        <v>0</v>
      </c>
    </row>
    <row customHeight="1" ht="22.5">
      <c r="D23" s="78"/>
      <c r="E23" s="394" t="s">
        <v>42</v>
      </c>
      <c r="F23" s="219" t="s">
        <v>43</v>
      </c>
      <c r="G23" s="76"/>
      <c r="Q23" s="77">
        <v>0</v>
      </c>
    </row>
    <row customHeight="1" ht="19.5">
      <c r="D24" s="78"/>
      <c r="E24" s="394" t="s">
        <v>44</v>
      </c>
      <c r="F24" s="2632" t="s">
        <v>45</v>
      </c>
      <c r="G24" s="76"/>
      <c r="Q24" s="77">
        <v>0</v>
      </c>
    </row>
    <row customHeight="1" ht="22.5" hidden="1">
      <c r="D25" s="78"/>
      <c r="E25" s="79"/>
      <c r="F25" s="273" t="str">
        <f>"Изменение "&amp;IF(TEMPLATE_GROUP="P","тарифов","предложения по тарифам")</f>
        <v>Изменение тарифов</v>
      </c>
      <c r="G25" s="76"/>
      <c r="J25" s="878" t="s">
        <v>46</v>
      </c>
      <c r="Q25" s="77">
        <v>0</v>
      </c>
    </row>
    <row customHeight="1" ht="19.5" hidden="1">
      <c r="D26" s="78"/>
      <c r="E26" s="394" t="str">
        <f>"Дата "&amp;IF(TEMPLATE_GROUP="P","принятия решения","подачи заявления")&amp;" об изменении тарифов"</f>
        <v>Дата принятия решения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принятия решения об изменении тарифов</v>
      </c>
      <c r="F27" s="221"/>
      <c r="G27" s="76"/>
      <c r="Q27" s="77">
        <v>0</v>
      </c>
    </row>
    <row customHeight="1" ht="24.75" hidden="1">
      <c r="D28" s="78"/>
      <c r="E28" s="394" t="s">
        <v>47</v>
      </c>
      <c r="F28" s="221"/>
      <c r="G28" s="76"/>
      <c r="Q28" s="77">
        <v>0</v>
      </c>
    </row>
    <row customHeight="1" ht="19.5" hidden="1">
      <c r="D29" s="78"/>
      <c r="E29" s="394" t="s">
        <v>44</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48</v>
      </c>
      <c r="G31" s="779"/>
      <c r="Q31" s="77">
        <v>20</v>
      </c>
    </row>
    <row customHeight="1" ht="21" hidden="1">
      <c r="C32" s="81"/>
      <c r="D32" s="82"/>
      <c r="E32" s="395" t="s">
        <v>49</v>
      </c>
      <c r="F32" s="220"/>
      <c r="G32" s="779"/>
      <c r="Q32" s="77">
        <v>20</v>
      </c>
    </row>
    <row customHeight="1" ht="21">
      <c r="C33" s="81"/>
      <c r="D33" s="82"/>
      <c r="E33" s="394" t="s">
        <v>50</v>
      </c>
      <c r="F33" s="220" t="s">
        <v>51</v>
      </c>
      <c r="G33" s="779"/>
      <c r="Q33" s="77">
        <v>20</v>
      </c>
    </row>
    <row customHeight="1" ht="21">
      <c r="C34" s="81"/>
      <c r="D34" s="82"/>
      <c r="E34" s="394" t="s">
        <v>52</v>
      </c>
      <c r="F34" s="220" t="s">
        <v>53</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54</v>
      </c>
      <c r="F36" s="351"/>
      <c r="G36" s="80"/>
      <c r="Q36" s="77">
        <v>0</v>
      </c>
    </row>
    <row customHeight="1" ht="21">
      <c r="A37" s="882"/>
      <c r="D37" s="82"/>
      <c r="E37" s="394" t="s">
        <v>55</v>
      </c>
      <c r="F37" s="1213" t="s">
        <v>56</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57</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58</v>
      </c>
      <c r="F43" s="713" t="s">
        <v>19</v>
      </c>
      <c r="G43" s="76"/>
      <c r="I43" s="414"/>
      <c r="J43" s="879"/>
      <c r="Q43" s="412">
        <v>0</v>
      </c>
    </row>
    <row s="1638" customFormat="1" customHeight="1" ht="27" hidden="1">
      <c r="A44" s="787"/>
      <c r="B44" s="416"/>
      <c r="C44" s="411"/>
      <c r="D44" s="413"/>
      <c r="E44" s="1168" t="s">
        <v>59</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60</v>
      </c>
      <c r="F46" s="713" t="s">
        <v>19</v>
      </c>
      <c r="G46" s="76"/>
      <c r="H46" s="412"/>
      <c r="I46" s="414"/>
      <c r="J46" s="879"/>
      <c r="Q46" s="433">
        <v>0</v>
      </c>
    </row>
    <row s="1638" customFormat="1" customHeight="1" ht="24.75" hidden="1">
      <c r="A47" s="787"/>
      <c r="B47" s="416"/>
      <c r="C47" s="411"/>
      <c r="D47" s="413"/>
      <c r="E47" s="1168" t="s">
        <v>61</v>
      </c>
      <c r="F47" s="713" t="s">
        <v>19</v>
      </c>
      <c r="G47" s="76"/>
      <c r="I47" s="414"/>
      <c r="J47" s="879"/>
      <c r="Q47" s="412">
        <v>0</v>
      </c>
    </row>
    <row s="1615" customFormat="1" customHeight="1" ht="6">
      <c r="A48" s="787"/>
      <c r="B48" s="235"/>
      <c r="C48" s="236"/>
      <c r="D48" s="237"/>
      <c r="E48" s="238"/>
      <c r="F48" s="1056"/>
      <c r="G48" s="76"/>
      <c r="H48" s="412"/>
      <c r="I48" s="414"/>
      <c r="J48" s="879"/>
      <c r="Q48" s="239">
        <v>0</v>
      </c>
    </row>
    <row customHeight="1" ht="29.25">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3" t="s">
        <v>62</v>
      </c>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63</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64</v>
      </c>
      <c r="F53" s="1051" t="s">
        <v>19</v>
      </c>
      <c r="G53" s="535"/>
      <c r="I53" s="537"/>
      <c r="J53" s="881"/>
      <c r="P53" s="538"/>
      <c r="Q53" s="536">
        <v>0</v>
      </c>
    </row>
    <row s="1638" customFormat="1" customHeight="1" ht="27" hidden="1">
      <c r="A54" s="789"/>
      <c r="B54" s="416"/>
      <c r="C54" s="533"/>
      <c r="D54" s="534"/>
      <c r="E54" s="394" t="s">
        <v>65</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66</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67</v>
      </c>
      <c r="F58" s="1051" t="s">
        <v>62</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2"/>
      <c r="G59" s="535"/>
      <c r="I59" s="537"/>
      <c r="J59" s="881"/>
      <c r="P59" s="538"/>
      <c r="Q59" s="536">
        <v>0</v>
      </c>
    </row>
    <row s="1638" customFormat="1" customHeight="1" ht="15" hidden="1">
      <c r="A60" s="789"/>
      <c r="B60" s="416"/>
      <c r="C60" s="533"/>
      <c r="D60" s="534"/>
      <c r="E60" s="1168" t="s">
        <v>68</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69</v>
      </c>
      <c r="F62" s="1674" t="s">
        <v>62</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70</v>
      </c>
      <c r="F64" s="219" t="s">
        <v>71</v>
      </c>
      <c r="G64" s="80"/>
      <c r="Q64" s="77">
        <v>20</v>
      </c>
    </row>
    <row customHeight="1" ht="21">
      <c r="A65" s="790"/>
      <c r="B65" s="102"/>
      <c r="D65" s="85"/>
      <c r="E65" s="394" t="s">
        <v>72</v>
      </c>
      <c r="F65" s="219" t="s">
        <v>73</v>
      </c>
      <c r="G65" s="80"/>
      <c r="Q65" s="77">
        <v>20</v>
      </c>
    </row>
    <row customHeight="1" ht="36.75">
      <c r="D66" s="78"/>
      <c r="E66" s="396" t="s">
        <v>74</v>
      </c>
      <c r="F66" s="1057"/>
      <c r="G66" s="76"/>
      <c r="Q66" s="77">
        <v>35</v>
      </c>
    </row>
    <row customHeight="1" ht="21">
      <c r="A67" s="790"/>
      <c r="D67" s="413"/>
      <c r="E67" s="394" t="s">
        <v>75</v>
      </c>
      <c r="F67" s="274" t="s">
        <v>76</v>
      </c>
      <c r="G67" s="80"/>
      <c r="Q67" s="77">
        <v>20</v>
      </c>
    </row>
    <row customHeight="1" ht="21">
      <c r="A68" s="790"/>
      <c r="B68" s="102"/>
      <c r="D68" s="85"/>
      <c r="E68" s="394" t="s">
        <v>77</v>
      </c>
      <c r="F68" s="274" t="s">
        <v>78</v>
      </c>
      <c r="G68" s="80"/>
      <c r="Q68" s="77">
        <v>20</v>
      </c>
    </row>
    <row customHeight="1" ht="21">
      <c r="A69" s="790"/>
      <c r="B69" s="102"/>
      <c r="D69" s="85"/>
      <c r="E69" s="394" t="s">
        <v>79</v>
      </c>
      <c r="F69" s="274" t="s">
        <v>80</v>
      </c>
      <c r="G69" s="80"/>
      <c r="Q69" s="77">
        <v>20</v>
      </c>
    </row>
    <row customHeight="1" ht="21">
      <c r="D70" s="413"/>
      <c r="E70" s="394" t="s">
        <v>81</v>
      </c>
      <c r="F70" s="2632" t="s">
        <v>82</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83</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201C848-AF23-A648-B222-8523AAE84F5C}"/>
    <hyperlink ref="H17" location="Титульный!H9" display="Как заполнить?" tooltip="Помощь по работе с полями отчётной формы" xr:uid="{DB64FD5C-5AB8-A728-1528-BE4B463DDE68}"/>
    <hyperlink ref="F24" r:id="rId4" xr:uid="{69114528-E747-5349-7721-7C52489D76A8}"/>
    <hyperlink ref="H39" location="Титульный!H9" display="Как заполнить?" tooltip="Помощь по работе с полями отчётной формы" xr:uid="{059C2F45-4A8E-5F6F-4FDB-262756A8CFB8}"/>
    <hyperlink ref="H62" location="Титульный!H9" display="Как заполнить?" tooltip="Помощь по работе с полями отчётной формы" xr:uid="{FDFBEB1E-15C8-5FB4-2178-1F5E03400C94}"/>
    <hyperlink ref="F70" r:id="rId5" xr:uid="{61DAD9B5-27F8-C53E-C3CD-09EE435DD10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A54A8-06EA-ED14-4498-CD5A702DB48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84</v>
      </c>
      <c r="H1" s="497" t="s">
        <v>85</v>
      </c>
      <c r="I1" s="230" t="s">
        <v>86</v>
      </c>
      <c r="J1" s="250" t="s">
        <v>84</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87</v>
      </c>
      <c r="F8" s="2105"/>
      <c r="G8" s="2106"/>
      <c r="H8" s="2107" t="s">
        <v>88</v>
      </c>
      <c r="I8" s="2107"/>
      <c r="J8" s="158"/>
      <c r="K8" s="158"/>
      <c r="L8" s="158"/>
      <c r="M8" s="158"/>
      <c r="N8" s="229"/>
      <c r="O8" s="158"/>
      <c r="P8" s="228"/>
      <c r="Q8" s="228"/>
      <c r="R8" s="228"/>
      <c r="S8" s="228"/>
      <c r="AC8" s="119">
        <v>14</v>
      </c>
    </row>
    <row s="1822" customFormat="1" customHeight="1" ht="21">
      <c r="A9" s="761"/>
      <c r="B9" s="420"/>
      <c r="C9" s="761"/>
      <c r="D9" s="167"/>
      <c r="E9" s="780" t="s">
        <v>89</v>
      </c>
      <c r="F9" s="780"/>
      <c r="G9" s="175" t="s">
        <v>90</v>
      </c>
      <c r="H9" s="175" t="s">
        <v>90</v>
      </c>
      <c r="I9" s="175" t="s">
        <v>86</v>
      </c>
      <c r="J9" s="158"/>
      <c r="K9" s="158"/>
      <c r="L9" s="158"/>
      <c r="M9" s="158"/>
      <c r="N9" s="229"/>
      <c r="O9" s="158"/>
      <c r="P9" s="228"/>
      <c r="Q9" s="228"/>
      <c r="R9" s="228"/>
      <c r="S9" s="228"/>
      <c r="AC9" s="119">
        <v>20</v>
      </c>
    </row>
    <row customHeight="1" ht="11.549999999999999">
      <c r="D10" s="179"/>
      <c r="E10" s="781" t="s">
        <v>91</v>
      </c>
      <c r="F10" s="781"/>
      <c r="G10" s="226" t="s">
        <v>92</v>
      </c>
      <c r="H10" s="226" t="s">
        <v>93</v>
      </c>
      <c r="I10" s="226" t="s">
        <v>94</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95</v>
      </c>
      <c r="K11" s="158"/>
      <c r="L11" s="158"/>
      <c r="M11" s="158" t="s">
        <v>96</v>
      </c>
      <c r="N11" s="229" t="s">
        <v>97</v>
      </c>
      <c r="O11" s="158" t="s">
        <v>98</v>
      </c>
      <c r="P11" s="228"/>
      <c r="Q11" s="228"/>
      <c r="R11" s="228"/>
      <c r="S11" s="228"/>
      <c r="AC11" s="119">
        <v>1</v>
      </c>
    </row>
    <row s="1822" customFormat="1" customHeight="1" ht="15">
      <c r="A12" s="2102">
        <v>1</v>
      </c>
      <c r="B12" s="420"/>
      <c r="C12" s="761"/>
      <c r="D12" s="785"/>
      <c r="E12" s="222">
        <f>A12</f>
        <v>1</v>
      </c>
      <c r="F12" s="805" t="s">
        <v>99</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100</v>
      </c>
      <c r="G13" s="796" t="s">
        <v>101</v>
      </c>
      <c r="H13" s="796" t="s">
        <v>101</v>
      </c>
      <c r="I13" s="794" t="s">
        <v>102</v>
      </c>
      <c r="J13" s="503">
        <f>MERGEVALUE(G13)</f>
      </c>
      <c r="K13" s="514"/>
      <c r="L13" s="514"/>
      <c r="M13" s="503" t="str">
        <f t="array" ref="M13:M13">IF(ISERROR(MATCH(MID(N13,1,250),MID(note_ter,1,250),0)),"n","y")</f>
        <v>n</v>
      </c>
      <c r="N13" s="514"/>
      <c r="O13" s="503" t="str">
        <f>H13&amp;"("&amp;I13&amp;")"</f>
        <v>город Новомосковск(70724000)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103</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104</v>
      </c>
      <c r="H15" s="181"/>
      <c r="I15" s="182"/>
      <c r="J15" s="252"/>
      <c r="K15" s="158"/>
      <c r="L15" s="158"/>
      <c r="M15" s="158"/>
      <c r="N15" s="229" t="s">
        <v>105</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83</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53084-84CC-1067-A467-88D8C379711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Показатели, подлежащие раскрытию в сфере горячего водоснабжения (цены и тарифы)</v>
      </c>
      <c r="E4" s="2123"/>
      <c r="F4" s="2123"/>
      <c r="G4" s="2123"/>
      <c r="H4" s="2123"/>
      <c r="I4" s="2124"/>
      <c r="J4" s="587"/>
      <c r="K4" s="587"/>
      <c r="L4" s="587"/>
      <c r="M4" s="587"/>
      <c r="AM4" s="586">
        <v>34</v>
      </c>
    </row>
    <row s="592" customFormat="1" customHeight="1" ht="14.699999999999998">
      <c r="A5" s="588"/>
      <c r="B5" s="588"/>
      <c r="C5" s="588"/>
      <c r="D5" s="2125" t="str">
        <f>IF(org=0,"Не определено",org)</f>
        <v>Филиал Восточный ООО "Компания коммунальной сферы"</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106</v>
      </c>
      <c r="E9" s="2130"/>
      <c r="F9" s="2131" t="s">
        <v>107</v>
      </c>
      <c r="G9" s="2132"/>
      <c r="H9" s="2132"/>
      <c r="I9" s="2132"/>
      <c r="J9" s="2135" t="s">
        <v>108</v>
      </c>
      <c r="K9" s="2135"/>
      <c r="L9" s="2135"/>
      <c r="M9" s="2135"/>
      <c r="AM9" s="586">
        <v>18</v>
      </c>
    </row>
    <row customHeight="1" ht="24">
      <c r="A10" s="2129"/>
      <c r="B10" s="595"/>
      <c r="C10" s="528"/>
      <c r="D10" s="526" t="s">
        <v>89</v>
      </c>
      <c r="E10" s="526" t="s">
        <v>90</v>
      </c>
      <c r="F10" s="526" t="s">
        <v>109</v>
      </c>
      <c r="G10" s="2136" t="s">
        <v>89</v>
      </c>
      <c r="H10" s="2137"/>
      <c r="I10" s="526" t="s">
        <v>90</v>
      </c>
      <c r="J10" s="526" t="s">
        <v>109</v>
      </c>
      <c r="K10" s="2136" t="s">
        <v>89</v>
      </c>
      <c r="L10" s="2137"/>
      <c r="M10" s="526" t="s">
        <v>90</v>
      </c>
      <c r="N10" s="1630"/>
      <c r="AM10" s="586">
        <v>23</v>
      </c>
    </row>
    <row s="1856" customFormat="1" customHeight="1" ht="11.25" hidden="1">
      <c r="A11" s="596"/>
      <c r="B11" s="596"/>
      <c r="C11" s="596"/>
      <c r="D11" s="597" t="s">
        <v>110</v>
      </c>
      <c r="E11" s="597" t="s">
        <v>111</v>
      </c>
      <c r="F11" s="597" t="s">
        <v>91</v>
      </c>
      <c r="G11" s="2118" t="s">
        <v>92</v>
      </c>
      <c r="H11" s="2119"/>
      <c r="I11" s="597" t="s">
        <v>112</v>
      </c>
      <c r="J11" s="597" t="s">
        <v>93</v>
      </c>
      <c r="K11" s="2120" t="s">
        <v>94</v>
      </c>
      <c r="L11" s="2121"/>
      <c r="M11" s="597" t="s">
        <v>113</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114</v>
      </c>
      <c r="P12" s="1416" t="s">
        <v>115</v>
      </c>
      <c r="Q12" s="1416" t="s">
        <v>116</v>
      </c>
      <c r="R12" s="1416" t="s">
        <v>117</v>
      </c>
      <c r="AM12" s="586">
        <v>1</v>
      </c>
    </row>
    <row s="1856" customFormat="1" customHeight="1" ht="15.75">
      <c r="A13" s="296"/>
      <c r="B13" s="296"/>
      <c r="C13" s="529"/>
      <c r="D13" s="2111" t="s">
        <v>110</v>
      </c>
      <c r="E13" s="2112"/>
      <c r="F13" s="2115" t="s">
        <v>62</v>
      </c>
      <c r="G13" s="2116"/>
      <c r="H13" s="2117">
        <v>1</v>
      </c>
      <c r="I13" s="2108" t="str">
        <f>IF(U13="","",INDEX(TERRITORY_MR_LIST,MATCH(U13,TERRITORY_LIST_ID,0)))</f>
        <v/>
      </c>
      <c r="J13" s="2110" t="s">
        <v>19</v>
      </c>
      <c r="K13" s="605"/>
      <c r="L13" s="530" t="s">
        <v>110</v>
      </c>
      <c r="M13" s="606" t="s">
        <v>28</v>
      </c>
      <c r="N13" s="815"/>
      <c r="O13" s="1419" t="s">
        <v>118</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119</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120</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121</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122</v>
      </c>
      <c r="F16" s="180"/>
      <c r="G16" s="180"/>
      <c r="H16" s="180"/>
      <c r="I16" s="180"/>
      <c r="J16" s="180"/>
      <c r="K16" s="180" t="s">
        <v>28</v>
      </c>
      <c r="L16" s="180"/>
      <c r="M16" s="611"/>
      <c r="N16" s="1630"/>
      <c r="AM16" s="586">
        <v>15</v>
      </c>
    </row>
    <row customHeight="1" ht="11.25" hidden="1">
      <c r="A17" s="586" t="s">
        <v>83</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D3068-BC26-2048-7758-C84F53CBCCF6}" mc:Ignorable="x14ac xr xr2 xr3">
  <sheetPr>
    <tabColor rgb="FFCCCCFF"/>
  </sheetPr>
  <dimension ref="A1:AR150"/>
  <sheetViews>
    <sheetView showGridLines="0" zoomScale="90" workbookViewId="0">
      <pane xSplit="6" ySplit="12" topLeftCell="P105" activePane="bottomRight" state="frozen"/>
      <selection pane="bottomLeft" activeCell="A13" sqref="A13"/>
      <selection pane="topRight" activeCell="G1" sqref="G1"/>
      <selection pane="bottomRight" activeCell="R111" sqref="R11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Филиал Восточный ООО "Компания коммунальной сферы"</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89</v>
      </c>
      <c r="E9" s="2104" t="s">
        <v>123</v>
      </c>
      <c r="F9" s="2106"/>
      <c r="G9" s="2130" t="s">
        <v>106</v>
      </c>
      <c r="H9" s="2130" t="s">
        <v>89</v>
      </c>
      <c r="I9" s="2130"/>
      <c r="J9" s="2130" t="s">
        <v>124</v>
      </c>
      <c r="K9" s="2158" t="s">
        <v>125</v>
      </c>
      <c r="L9" s="2158"/>
      <c r="M9" s="2158"/>
      <c r="N9" s="2158"/>
      <c r="O9" s="2158" t="s">
        <v>126</v>
      </c>
      <c r="P9" s="2158"/>
      <c r="Q9" s="2158"/>
      <c r="R9" s="2158"/>
      <c r="S9" s="2158" t="s">
        <v>127</v>
      </c>
      <c r="T9" s="2158"/>
      <c r="U9" s="2158"/>
      <c r="V9" s="2158"/>
      <c r="W9" s="2130" t="s">
        <v>128</v>
      </c>
      <c r="AR9" s="107">
        <v>27</v>
      </c>
    </row>
    <row customHeight="1" ht="31.5">
      <c r="D10" s="2130"/>
      <c r="E10" s="1287" t="s">
        <v>90</v>
      </c>
      <c r="F10" s="1287" t="s">
        <v>129</v>
      </c>
      <c r="G10" s="2130"/>
      <c r="H10" s="2130"/>
      <c r="I10" s="2130"/>
      <c r="J10" s="2130"/>
      <c r="K10" s="113" t="s">
        <v>109</v>
      </c>
      <c r="L10" s="2130" t="s">
        <v>89</v>
      </c>
      <c r="M10" s="2130"/>
      <c r="N10" s="113" t="s">
        <v>130</v>
      </c>
      <c r="O10" s="113" t="s">
        <v>109</v>
      </c>
      <c r="P10" s="2130" t="s">
        <v>89</v>
      </c>
      <c r="Q10" s="2130"/>
      <c r="R10" s="113" t="s">
        <v>130</v>
      </c>
      <c r="S10" s="286" t="s">
        <v>109</v>
      </c>
      <c r="T10" s="2130" t="s">
        <v>89</v>
      </c>
      <c r="U10" s="2130"/>
      <c r="V10" s="286" t="s">
        <v>90</v>
      </c>
      <c r="W10" s="2130"/>
      <c r="Z10" s="1262" t="s">
        <v>131</v>
      </c>
      <c r="AA10" s="1262" t="s">
        <v>132</v>
      </c>
      <c r="AB10" s="1262" t="s">
        <v>133</v>
      </c>
      <c r="AC10" s="1262" t="s">
        <v>134</v>
      </c>
      <c r="AD10" s="1262" t="s">
        <v>135</v>
      </c>
      <c r="AE10" s="1262" t="s">
        <v>136</v>
      </c>
      <c r="AF10" s="1262" t="s">
        <v>137</v>
      </c>
      <c r="AG10" s="1262" t="s">
        <v>138</v>
      </c>
      <c r="AH10" s="1262" t="s">
        <v>139</v>
      </c>
      <c r="AI10" s="1262" t="s">
        <v>140</v>
      </c>
      <c r="AJ10" s="1262" t="s">
        <v>141</v>
      </c>
      <c r="AK10" s="1262" t="s">
        <v>142</v>
      </c>
      <c r="AL10" s="1262" t="s">
        <v>143</v>
      </c>
      <c r="AM10" s="1262" t="s">
        <v>144</v>
      </c>
      <c r="AN10" s="1262" t="s">
        <v>145</v>
      </c>
      <c r="AO10" s="1262" t="s">
        <v>146</v>
      </c>
      <c r="AP10" s="1262" t="s">
        <v>147</v>
      </c>
      <c r="AQ10" s="1262" t="s">
        <v>148</v>
      </c>
      <c r="AR10" s="107">
        <v>30</v>
      </c>
    </row>
    <row s="1627" customFormat="1" customHeight="1" ht="12" hidden="1">
      <c r="D11" s="1252" t="s">
        <v>110</v>
      </c>
      <c r="E11" s="1252" t="s">
        <v>111</v>
      </c>
      <c r="F11" s="1252"/>
      <c r="G11" s="1252" t="s">
        <v>91</v>
      </c>
      <c r="H11" s="2159" t="s">
        <v>112</v>
      </c>
      <c r="I11" s="2159"/>
      <c r="J11" s="1252" t="s">
        <v>93</v>
      </c>
      <c r="K11" s="1252" t="s">
        <v>94</v>
      </c>
      <c r="L11" s="2159" t="s">
        <v>113</v>
      </c>
      <c r="M11" s="2159"/>
      <c r="N11" s="1252" t="s">
        <v>149</v>
      </c>
      <c r="O11" s="1252" t="s">
        <v>150</v>
      </c>
      <c r="P11" s="2159" t="s">
        <v>151</v>
      </c>
      <c r="Q11" s="2159"/>
      <c r="R11" s="1252" t="s">
        <v>152</v>
      </c>
      <c r="S11" s="1252" t="s">
        <v>151</v>
      </c>
      <c r="T11" s="2159" t="s">
        <v>152</v>
      </c>
      <c r="U11" s="2159"/>
      <c r="V11" s="1252" t="s">
        <v>153</v>
      </c>
      <c r="W11" s="1252" t="s">
        <v>154</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155</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156</v>
      </c>
      <c r="AD13" s="1270" t="s">
        <v>157</v>
      </c>
      <c r="AE13" s="1270" t="s">
        <v>158</v>
      </c>
      <c r="AF13" s="1270" t="s">
        <v>159</v>
      </c>
      <c r="AG13" s="1270" t="s">
        <v>160</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161</v>
      </c>
      <c r="AD18" s="1270" t="s">
        <v>162</v>
      </c>
      <c r="AE18" s="1270" t="s">
        <v>163</v>
      </c>
      <c r="AF18" s="1270" t="s">
        <v>164</v>
      </c>
      <c r="AG18" s="1270" t="s">
        <v>165</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166</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161</v>
      </c>
      <c r="AD23" s="1270" t="s">
        <v>162</v>
      </c>
      <c r="AE23" s="1270" t="s">
        <v>163</v>
      </c>
      <c r="AF23" s="1270" t="s">
        <v>164</v>
      </c>
      <c r="AG23" s="1270" t="s">
        <v>165</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167</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168</v>
      </c>
      <c r="AD28" s="1270" t="s">
        <v>169</v>
      </c>
      <c r="AE28" s="1270" t="s">
        <v>170</v>
      </c>
      <c r="AF28" s="1270" t="s">
        <v>171</v>
      </c>
      <c r="AG28" s="1270" t="s">
        <v>172</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173</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174</v>
      </c>
      <c r="AD33" s="1270" t="s">
        <v>175</v>
      </c>
      <c r="AE33" s="1270" t="s">
        <v>176</v>
      </c>
      <c r="AF33" s="1270" t="s">
        <v>177</v>
      </c>
      <c r="AG33" s="1270" t="s">
        <v>178</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179</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180</v>
      </c>
      <c r="AD38" s="1270" t="s">
        <v>181</v>
      </c>
      <c r="AE38" s="1270" t="s">
        <v>182</v>
      </c>
      <c r="AF38" s="1270" t="s">
        <v>183</v>
      </c>
      <c r="AG38" s="1270" t="s">
        <v>184</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185</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186</v>
      </c>
      <c r="AD43" s="1270" t="s">
        <v>187</v>
      </c>
      <c r="AE43" s="1270" t="s">
        <v>188</v>
      </c>
      <c r="AF43" s="1270" t="s">
        <v>189</v>
      </c>
      <c r="AG43" s="1270" t="s">
        <v>190</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191</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192</v>
      </c>
      <c r="AD48" s="1270" t="s">
        <v>193</v>
      </c>
      <c r="AE48" s="1270" t="s">
        <v>194</v>
      </c>
      <c r="AF48" s="1270" t="s">
        <v>195</v>
      </c>
      <c r="AG48" s="1270" t="s">
        <v>196</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197</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198</v>
      </c>
      <c r="AD53" s="1270" t="s">
        <v>199</v>
      </c>
      <c r="AE53" s="1270" t="s">
        <v>200</v>
      </c>
      <c r="AF53" s="1270" t="s">
        <v>201</v>
      </c>
      <c r="AG53" s="1270" t="s">
        <v>202</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203</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204</v>
      </c>
      <c r="AD58" s="1270" t="s">
        <v>205</v>
      </c>
      <c r="AE58" s="1270" t="s">
        <v>206</v>
      </c>
      <c r="AF58" s="1270" t="s">
        <v>207</v>
      </c>
      <c r="AG58" s="1270" t="s">
        <v>208</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209</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210</v>
      </c>
      <c r="AD63" s="1270" t="s">
        <v>211</v>
      </c>
      <c r="AE63" s="1270" t="s">
        <v>212</v>
      </c>
      <c r="AF63" s="1270" t="s">
        <v>213</v>
      </c>
      <c r="AG63" s="1270" t="s">
        <v>214</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215</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216</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217</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218</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219</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220</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221</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222</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223</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224</v>
      </c>
      <c r="AD79" s="1270" t="s">
        <v>225</v>
      </c>
      <c r="AE79" s="1270" t="s">
        <v>226</v>
      </c>
      <c r="AF79" s="1270" t="s">
        <v>227</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228</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229</v>
      </c>
      <c r="AD84" s="1270" t="s">
        <v>230</v>
      </c>
      <c r="AE84" s="1270" t="s">
        <v>231</v>
      </c>
      <c r="AF84" s="1270" t="s">
        <v>232</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233</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234</v>
      </c>
      <c r="AD89" s="1270" t="s">
        <v>235</v>
      </c>
      <c r="AE89" s="1270" t="s">
        <v>236</v>
      </c>
      <c r="AF89" s="1270" t="s">
        <v>237</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238</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239</v>
      </c>
      <c r="AD94" s="1270" t="s">
        <v>240</v>
      </c>
      <c r="AE94" s="1270" t="s">
        <v>241</v>
      </c>
      <c r="AF94" s="1270" t="s">
        <v>242</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243</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244</v>
      </c>
      <c r="AD99" s="1270" t="s">
        <v>245</v>
      </c>
      <c r="AE99" s="1270" t="s">
        <v>246</v>
      </c>
      <c r="AF99" s="1270" t="s">
        <v>247</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c r="A105" s="324"/>
      <c r="C105" s="212"/>
      <c r="D105" s="2138">
        <v>1</v>
      </c>
      <c r="E105" s="2146" t="s">
        <v>248</v>
      </c>
      <c r="F105" s="2148" t="s">
        <v>62</v>
      </c>
      <c r="G105" s="2633" t="str">
        <f>INDEX(VD_NAME_LIST,MATCH("4189702",VD_ID_LIST,0))</f>
        <v>Горячее водоснабжение</v>
      </c>
      <c r="H105" s="2556"/>
      <c r="I105" s="2556">
        <v>1</v>
      </c>
      <c r="J105" s="2504" t="s">
        <v>249</v>
      </c>
      <c r="K105" s="2188" t="s">
        <v>19</v>
      </c>
      <c r="L105" s="2111"/>
      <c r="M105" s="2111" t="s">
        <v>110</v>
      </c>
      <c r="N105" s="441" t="s">
        <v>28</v>
      </c>
      <c r="O105" s="2188" t="s">
        <v>62</v>
      </c>
      <c r="P105" s="2111"/>
      <c r="Q105" s="2111" t="s">
        <v>110</v>
      </c>
      <c r="R105" s="2574" t="s">
        <v>250</v>
      </c>
      <c r="S105" s="2409" t="s">
        <v>19</v>
      </c>
      <c r="T105" s="2409"/>
      <c r="U105" s="2409" t="s">
        <v>110</v>
      </c>
      <c r="V105" s="1437"/>
      <c r="W105" s="2504"/>
      <c r="Y105" s="1270"/>
      <c r="Z105" s="1270"/>
      <c r="AA105" s="1270"/>
      <c r="AB105" s="1270" t="s">
        <v>251</v>
      </c>
      <c r="AC105" s="1270" t="s">
        <v>252</v>
      </c>
      <c r="AD105" s="1270" t="s">
        <v>253</v>
      </c>
      <c r="AE105" s="1270" t="s">
        <v>254</v>
      </c>
      <c r="AF105" s="1270" t="s">
        <v>255</v>
      </c>
      <c r="AG105" s="1270"/>
      <c r="AH105" s="1270" t="str">
        <f>IF($E$105=0,"",$E$105)</f>
        <v>Тариф на горячую воду (горячее водоснабжение)</v>
      </c>
      <c r="AI105" s="1270" t="str">
        <f>IF($G$105=0,"",$G$105)</f>
        <v>Горячее водоснабжение</v>
      </c>
      <c r="AJ105" s="1270" t="str">
        <f>IF($J$105=0,"",$J$105)</f>
        <v>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v>
      </c>
      <c r="AK105" s="1270" t="str">
        <f>IF($K$105="нет","без дифференциации",IF($N$105=0,"",$N$105))</f>
        <v>без дифференциации</v>
      </c>
      <c r="AL105" s="1270" t="str">
        <f>IF($O$105="нет","без дифференциации",IF($R$105=0,"",$R$105))</f>
        <v>г. Новомосковск</v>
      </c>
      <c r="AM105" s="1270" t="str">
        <f>IF($S$105="нет","без дифференциации",IF($V$105=0,"",$V$105))</f>
        <v>без дифференциации</v>
      </c>
      <c r="AN105" s="1270">
        <f>$I$105</f>
        <v>1</v>
      </c>
      <c r="AO105" s="1270" t="str">
        <f>$I$105&amp;"."&amp;$M$105</f>
        <v>1.1</v>
      </c>
      <c r="AP105" s="1270" t="str">
        <f>$I$105&amp;"."&amp;$M$105&amp;"."&amp;$Q$105</f>
        <v>1.1.1</v>
      </c>
      <c r="AQ105" s="1270" t="str">
        <f>$I$105&amp;"."&amp;$M$105&amp;"."&amp;$Q$105&amp;"."&amp;$U$105</f>
        <v>1.1.1.1</v>
      </c>
      <c r="AR105" s="1470">
        <v>0</v>
      </c>
    </row>
    <row s="1856" customFormat="1" customHeight="1" ht="17.25">
      <c r="A106" s="324"/>
      <c r="C106" s="323"/>
      <c r="D106" s="2138"/>
      <c r="E106" s="2146"/>
      <c r="F106" s="2149"/>
      <c r="G106" s="2633"/>
      <c r="H106" s="2556"/>
      <c r="I106" s="2556"/>
      <c r="J106" s="2504"/>
      <c r="K106" s="2189"/>
      <c r="L106" s="2111"/>
      <c r="M106" s="2111"/>
      <c r="N106" s="441" t="s">
        <v>28</v>
      </c>
      <c r="O106" s="2189"/>
      <c r="P106" s="2111"/>
      <c r="Q106" s="2111"/>
      <c r="R106" s="2574"/>
      <c r="S106" s="2409"/>
      <c r="T106" s="1438"/>
      <c r="U106" s="1439"/>
      <c r="V106" s="1439"/>
      <c r="W106" s="2504"/>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customHeight="1" ht="17.25">
      <c r="A107" s="1843"/>
      <c r="B107" s="1856"/>
      <c r="C107" s="1845"/>
      <c r="D107" s="1833"/>
      <c r="E107" s="1850"/>
      <c r="F107" s="1787"/>
      <c r="G107" s="1851"/>
      <c r="H107" s="1833"/>
      <c r="I107" s="1833"/>
      <c r="J107" s="1854"/>
      <c r="K107" s="1851"/>
      <c r="L107" s="1833"/>
      <c r="M107" s="1833"/>
      <c r="N107" s="2051"/>
      <c r="O107" s="1790"/>
      <c r="P107" s="2111" t="s">
        <v>256</v>
      </c>
      <c r="Q107" s="2111" t="s">
        <v>111</v>
      </c>
      <c r="R107" s="2505" t="s">
        <v>257</v>
      </c>
      <c r="S107" s="2409" t="s">
        <v>19</v>
      </c>
      <c r="T107" s="1805"/>
      <c r="U107" s="1805" t="s">
        <v>110</v>
      </c>
      <c r="V107" s="1437"/>
      <c r="W107" s="2504"/>
      <c r="X107" s="1856"/>
      <c r="Y107" s="1270"/>
      <c r="Z107" s="1270"/>
      <c r="AA107" s="1270"/>
      <c r="AB107" s="1270"/>
      <c r="AC107" s="1977" t="s">
        <v>252</v>
      </c>
      <c r="AD107" s="1977" t="s">
        <v>253</v>
      </c>
      <c r="AE107" s="1977" t="s">
        <v>254</v>
      </c>
      <c r="AF107" s="1270" t="s">
        <v>258</v>
      </c>
      <c r="AG107" s="1270" t="s">
        <v>259</v>
      </c>
      <c r="AH107" s="1270" t="str">
        <f>IF($E$105=0,"",$E$105)</f>
        <v>Тариф на горячую воду (горячее водоснабжение)</v>
      </c>
      <c r="AI107" s="1270" t="str">
        <f>IF($G$105=0,"",$G$105)</f>
        <v>Горячее водоснабжение</v>
      </c>
      <c r="AJ107" s="1270" t="str">
        <f>IF($J$105=0,"",$J$105)</f>
        <v>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v>
      </c>
      <c r="AK107" s="1270" t="str">
        <f>IF($K$105="нет","без дифференциации",IF($N$105=0,"",$N$105))</f>
        <v>без дифференциации</v>
      </c>
      <c r="AL107" s="1847" t="str">
        <f>IF($O$107="нет","без дифференциации",IF($R$107=0,"",$R$107))</f>
        <v>с. Гремячее, г. Сокольники, д. Красный Богатырь, п. Первомайский</v>
      </c>
      <c r="AM107" s="1847"/>
      <c r="AN107" s="1270">
        <f>$I$105</f>
        <v>1</v>
      </c>
      <c r="AO107" s="1270" t="str">
        <f>$I$105&amp;"."&amp;$M$105</f>
        <v>1.1</v>
      </c>
      <c r="AP107" s="1270" t="str">
        <f>$I$105&amp;"."&amp;$M$105&amp;"."&amp;$Q$107</f>
        <v>1.1.2</v>
      </c>
      <c r="AQ107" s="1270"/>
      <c r="AR107" s="1856"/>
    </row>
    <row customHeight="1" ht="17.25">
      <c r="A108" s="1843"/>
      <c r="B108" s="1856"/>
      <c r="C108" s="1848"/>
      <c r="D108" s="1833"/>
      <c r="E108" s="1850"/>
      <c r="F108" s="1787"/>
      <c r="G108" s="1851"/>
      <c r="H108" s="1833"/>
      <c r="I108" s="1833"/>
      <c r="J108" s="1854"/>
      <c r="K108" s="1851"/>
      <c r="L108" s="1833"/>
      <c r="M108" s="1833"/>
      <c r="N108" s="2051"/>
      <c r="O108" s="1790"/>
      <c r="P108" s="2111"/>
      <c r="Q108" s="2111"/>
      <c r="R108" s="2505"/>
      <c r="S108" s="2409"/>
      <c r="T108" s="1438"/>
      <c r="U108" s="1439"/>
      <c r="V108" s="1439"/>
      <c r="W108" s="2504"/>
      <c r="X108" s="1856"/>
      <c r="Y108" s="1262"/>
      <c r="Z108" s="1262"/>
      <c r="AA108" s="1262"/>
      <c r="AB108" s="1262"/>
      <c r="AC108" s="1262"/>
      <c r="AD108" s="1262"/>
      <c r="AE108" s="1262"/>
      <c r="AF108" s="1262"/>
      <c r="AG108" s="1262"/>
      <c r="AH108" s="1262"/>
      <c r="AI108" s="1262"/>
      <c r="AJ108" s="1262"/>
      <c r="AK108" s="1262"/>
      <c r="AL108" s="1856"/>
      <c r="AM108" s="1856"/>
      <c r="AN108" s="1856"/>
      <c r="AO108" s="1856"/>
      <c r="AP108" s="1856"/>
      <c r="AQ108" s="1856"/>
      <c r="AR108" s="1856"/>
    </row>
    <row customHeight="1" ht="17.25">
      <c r="A109" s="1843"/>
      <c r="B109" s="1856"/>
      <c r="C109" s="1845"/>
      <c r="D109" s="1833"/>
      <c r="E109" s="1850"/>
      <c r="F109" s="1787"/>
      <c r="G109" s="1851"/>
      <c r="H109" s="1833"/>
      <c r="I109" s="1833"/>
      <c r="J109" s="1854"/>
      <c r="K109" s="1851"/>
      <c r="L109" s="1833"/>
      <c r="M109" s="1833"/>
      <c r="N109" s="2051"/>
      <c r="O109" s="1790"/>
      <c r="P109" s="2111" t="s">
        <v>256</v>
      </c>
      <c r="Q109" s="2111" t="s">
        <v>91</v>
      </c>
      <c r="R109" s="2505" t="s">
        <v>260</v>
      </c>
      <c r="S109" s="2409" t="s">
        <v>19</v>
      </c>
      <c r="T109" s="1805"/>
      <c r="U109" s="1805" t="s">
        <v>110</v>
      </c>
      <c r="V109" s="1437"/>
      <c r="W109" s="2504"/>
      <c r="X109" s="1856"/>
      <c r="Y109" s="1270"/>
      <c r="Z109" s="1270"/>
      <c r="AA109" s="1270"/>
      <c r="AB109" s="1270"/>
      <c r="AC109" s="1977" t="s">
        <v>252</v>
      </c>
      <c r="AD109" s="1977" t="s">
        <v>253</v>
      </c>
      <c r="AE109" s="1977" t="s">
        <v>254</v>
      </c>
      <c r="AF109" s="1270" t="s">
        <v>261</v>
      </c>
      <c r="AG109" s="1270" t="s">
        <v>262</v>
      </c>
      <c r="AH109" s="1270" t="str">
        <f>IF($E$105=0,"",$E$105)</f>
        <v>Тариф на горячую воду (горячее водоснабжение)</v>
      </c>
      <c r="AI109" s="1270" t="str">
        <f>IF($G$105=0,"",$G$105)</f>
        <v>Горячее водоснабжение</v>
      </c>
      <c r="AJ109" s="1270" t="str">
        <f>IF($J$105=0,"",$J$105)</f>
        <v>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v>
      </c>
      <c r="AK109" s="1270" t="str">
        <f>IF($K$105="нет","без дифференциации",IF($N$105=0,"",$N$105))</f>
        <v>без дифференциации</v>
      </c>
      <c r="AL109" s="1847" t="str">
        <f>IF($O$109="нет","без дифференциации",IF($R$109=0,"",$R$109))</f>
        <v>с. Спасское</v>
      </c>
      <c r="AM109" s="1847"/>
      <c r="AN109" s="1270">
        <f>$I$105</f>
        <v>1</v>
      </c>
      <c r="AO109" s="1270" t="str">
        <f>$I$105&amp;"."&amp;$M$105</f>
        <v>1.1</v>
      </c>
      <c r="AP109" s="1270" t="str">
        <f>$I$105&amp;"."&amp;$M$105&amp;"."&amp;$Q$109</f>
        <v>1.1.3</v>
      </c>
      <c r="AQ109" s="1270"/>
      <c r="AR109" s="1856"/>
    </row>
    <row customHeight="1" ht="17.25">
      <c r="A110" s="1843"/>
      <c r="B110" s="1856"/>
      <c r="C110" s="1848"/>
      <c r="D110" s="1833"/>
      <c r="E110" s="1850"/>
      <c r="F110" s="1787"/>
      <c r="G110" s="1851"/>
      <c r="H110" s="1833"/>
      <c r="I110" s="1833"/>
      <c r="J110" s="1854"/>
      <c r="K110" s="1851"/>
      <c r="L110" s="1833"/>
      <c r="M110" s="1833"/>
      <c r="N110" s="2051"/>
      <c r="O110" s="1790"/>
      <c r="P110" s="2111"/>
      <c r="Q110" s="2111"/>
      <c r="R110" s="2505"/>
      <c r="S110" s="2409"/>
      <c r="T110" s="1438"/>
      <c r="U110" s="1439"/>
      <c r="V110" s="1439"/>
      <c r="W110" s="2504"/>
      <c r="X110" s="1856"/>
      <c r="Y110" s="1262"/>
      <c r="Z110" s="1262"/>
      <c r="AA110" s="1262"/>
      <c r="AB110" s="1262"/>
      <c r="AC110" s="1262"/>
      <c r="AD110" s="1262"/>
      <c r="AE110" s="1262"/>
      <c r="AF110" s="1262"/>
      <c r="AG110" s="1262"/>
      <c r="AH110" s="1262"/>
      <c r="AI110" s="1262"/>
      <c r="AJ110" s="1262"/>
      <c r="AK110" s="1262"/>
      <c r="AL110" s="1856"/>
      <c r="AM110" s="1856"/>
      <c r="AN110" s="1856"/>
      <c r="AO110" s="1856"/>
      <c r="AP110" s="1856"/>
      <c r="AQ110" s="1856"/>
      <c r="AR110" s="1856"/>
    </row>
    <row s="1856" customFormat="1" customHeight="1" ht="17.25">
      <c r="A111" s="324"/>
      <c r="C111" s="212"/>
      <c r="D111" s="2138"/>
      <c r="E111" s="2146"/>
      <c r="F111" s="2149"/>
      <c r="G111" s="2633"/>
      <c r="H111" s="2506"/>
      <c r="I111" s="2506"/>
      <c r="J111" s="2536"/>
      <c r="K111" s="2189"/>
      <c r="L111" s="2506"/>
      <c r="M111" s="2506"/>
      <c r="N111" s="2634" t="s">
        <v>28</v>
      </c>
      <c r="O111" s="2115"/>
      <c r="P111" s="2635"/>
      <c r="Q111" s="2636"/>
      <c r="R111" s="2637" t="s">
        <v>263</v>
      </c>
      <c r="S111" s="2638"/>
      <c r="T111" s="2639"/>
      <c r="U111" s="2640"/>
      <c r="V111" s="2641"/>
      <c r="W111" s="2642"/>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470">
        <v>0</v>
      </c>
    </row>
    <row s="1856" customFormat="1" customHeight="1" ht="17.25">
      <c r="A112" s="324"/>
      <c r="C112" s="323"/>
      <c r="D112" s="2138"/>
      <c r="E112" s="2146"/>
      <c r="F112" s="2149"/>
      <c r="G112" s="2633"/>
      <c r="H112" s="2506"/>
      <c r="I112" s="2506"/>
      <c r="J112" s="2536"/>
      <c r="K112" s="2115"/>
      <c r="L112" s="2643"/>
      <c r="M112" s="2644"/>
      <c r="N112" s="2645" t="s">
        <v>264</v>
      </c>
      <c r="O112" s="2646"/>
      <c r="P112" s="2647"/>
      <c r="Q112" s="2648"/>
      <c r="R112" s="2649"/>
      <c r="S112" s="2650"/>
      <c r="T112" s="2651"/>
      <c r="U112" s="2652"/>
      <c r="V112" s="2653"/>
      <c r="W112" s="2654"/>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c r="A113" s="324"/>
      <c r="C113" s="323"/>
      <c r="D113" s="2139"/>
      <c r="E113" s="2147"/>
      <c r="F113" s="2150"/>
      <c r="G113" s="2655"/>
      <c r="H113" s="2656"/>
      <c r="I113" s="2657"/>
      <c r="J113" s="2658" t="s">
        <v>265</v>
      </c>
      <c r="K113" s="2659"/>
      <c r="L113" s="2660"/>
      <c r="M113" s="2661"/>
      <c r="N113" s="2662"/>
      <c r="O113" s="2663"/>
      <c r="P113" s="2664"/>
      <c r="Q113" s="2665"/>
      <c r="R113" s="2666"/>
      <c r="S113" s="2667"/>
      <c r="T113" s="2668"/>
      <c r="U113" s="2669"/>
      <c r="V113" s="2670"/>
      <c r="W113" s="2671"/>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c r="A114" s="324"/>
      <c r="C114" s="212"/>
      <c r="D114" s="2138">
        <v>2</v>
      </c>
      <c r="E114" s="2146" t="s">
        <v>266</v>
      </c>
      <c r="F114" s="2148" t="s">
        <v>19</v>
      </c>
      <c r="G114" s="2146"/>
      <c r="H114" s="2151"/>
      <c r="I114" s="2153"/>
      <c r="J114" s="2155"/>
      <c r="K114" s="2140"/>
      <c r="L114" s="2140"/>
      <c r="M114" s="2140"/>
      <c r="N114" s="2142"/>
      <c r="O114" s="2140"/>
      <c r="P114" s="2140"/>
      <c r="Q114" s="2140"/>
      <c r="R114" s="2145"/>
      <c r="S114" s="2140"/>
      <c r="T114" s="1473"/>
      <c r="U114" s="1473"/>
      <c r="V114" s="1475"/>
      <c r="W114" s="1299"/>
      <c r="X114" s="1270"/>
      <c r="Y114" s="1270"/>
      <c r="Z114" s="1270"/>
      <c r="AA114" s="1270"/>
      <c r="AB114" s="1270"/>
      <c r="AC114" s="1270" t="s">
        <v>267</v>
      </c>
      <c r="AD114" s="1270" t="s">
        <v>268</v>
      </c>
      <c r="AE114" s="1270" t="s">
        <v>269</v>
      </c>
      <c r="AF114" s="1270" t="s">
        <v>270</v>
      </c>
      <c r="AG114" s="1270"/>
      <c r="AH114" s="1270" t="str">
        <f>IF($E$114=0,"",$E$114)</f>
        <v>Тариф на транспортировку горячей воды</v>
      </c>
      <c r="AI114" s="1270" t="str">
        <f>IF($G$114=0,"",$G$114)</f>
        <v/>
      </c>
      <c r="AJ114" s="1270" t="str">
        <f>IF($J$114=0,"",$J$114)</f>
        <v/>
      </c>
      <c r="AK114" s="1270" t="str">
        <f>IF($K$114="нет","без дифференциации",IF($N$114=0,"",$N$114))</f>
        <v/>
      </c>
      <c r="AL114" s="1270" t="str">
        <f>IF($O$114="нет","без дифференциации",IF($R$114=0,"",$R$114))</f>
        <v/>
      </c>
      <c r="AM114" s="1270" t="str">
        <f>IF($S$114="нет","без дифференциации",IF($V$114=0,"",$V$114))</f>
        <v/>
      </c>
      <c r="AN114" s="1775">
        <f>$I$114</f>
        <v>0</v>
      </c>
      <c r="AO114" s="1270" t="str">
        <f>$I$114&amp;"."&amp;$M$114</f>
        <v>.</v>
      </c>
      <c r="AP114" s="1262" t="str">
        <f>$I$114&amp;"."&amp;$M$114&amp;"."&amp;$Q$114</f>
        <v>..</v>
      </c>
      <c r="AQ114" s="1262" t="str">
        <f>$I$114&amp;"."&amp;$M$114&amp;"."&amp;$Q$114&amp;"."&amp;$U$114</f>
        <v>...</v>
      </c>
      <c r="AR114" s="1470">
        <v>0</v>
      </c>
    </row>
    <row s="1856" customFormat="1" customHeight="1" ht="17.25">
      <c r="A115" s="324"/>
      <c r="C115" s="323"/>
      <c r="D115" s="2138"/>
      <c r="E115" s="2146"/>
      <c r="F115" s="2149"/>
      <c r="G115" s="2146"/>
      <c r="H115" s="2152"/>
      <c r="I115" s="2154"/>
      <c r="J115" s="2156"/>
      <c r="K115" s="2141"/>
      <c r="L115" s="2141"/>
      <c r="M115" s="2141"/>
      <c r="N115" s="2143"/>
      <c r="O115" s="2141"/>
      <c r="P115" s="2141"/>
      <c r="Q115" s="2141"/>
      <c r="R115" s="2144"/>
      <c r="S115" s="2141"/>
      <c r="T115" s="1300"/>
      <c r="U115" s="1300"/>
      <c r="V115" s="1300"/>
      <c r="W115" s="1301"/>
      <c r="X115" s="1262"/>
      <c r="Y115" s="1262"/>
      <c r="Z115" s="1262"/>
      <c r="AA115" s="1262"/>
      <c r="AB115" s="1262"/>
      <c r="AC115" s="1262"/>
      <c r="AD115" s="1262"/>
      <c r="AE115" s="1262"/>
      <c r="AF115" s="1262"/>
      <c r="AG115" s="1262"/>
      <c r="AH115" s="1262"/>
      <c r="AI115" s="1262"/>
      <c r="AJ115" s="1262"/>
      <c r="AK115" s="1262"/>
      <c r="AL115" s="1262"/>
      <c r="AM115" s="1262"/>
      <c r="AN115" s="1262"/>
      <c r="AO115" s="1262"/>
      <c r="AP115" s="1262"/>
      <c r="AQ115" s="1262"/>
      <c r="AR115" s="1470">
        <v>0</v>
      </c>
    </row>
    <row s="1856" customFormat="1" customHeight="1" ht="17.25">
      <c r="A116" s="324"/>
      <c r="C116" s="323"/>
      <c r="D116" s="2139"/>
      <c r="E116" s="2147"/>
      <c r="F116" s="2149"/>
      <c r="G116" s="2147"/>
      <c r="H116" s="2152"/>
      <c r="I116" s="2154"/>
      <c r="J116" s="2157"/>
      <c r="K116" s="2141"/>
      <c r="L116" s="2141"/>
      <c r="M116" s="2141"/>
      <c r="N116" s="2144"/>
      <c r="O116" s="2141"/>
      <c r="P116" s="1474"/>
      <c r="Q116" s="1300"/>
      <c r="R116" s="1300"/>
      <c r="S116" s="332"/>
      <c r="T116" s="332"/>
      <c r="U116" s="332"/>
      <c r="V116" s="332"/>
      <c r="W116" s="1301"/>
      <c r="X116" s="1262"/>
      <c r="Y116" s="1262"/>
      <c r="Z116" s="1262"/>
      <c r="AA116" s="1262"/>
      <c r="AB116" s="1262"/>
      <c r="AC116" s="1262"/>
      <c r="AD116" s="1262"/>
      <c r="AE116" s="1262"/>
      <c r="AF116" s="1262"/>
      <c r="AG116" s="1262"/>
      <c r="AH116" s="1262"/>
      <c r="AI116" s="1262"/>
      <c r="AJ116" s="1262"/>
      <c r="AK116" s="1262"/>
      <c r="AL116" s="1262"/>
      <c r="AM116" s="1262"/>
      <c r="AN116" s="1262"/>
      <c r="AO116" s="1262"/>
      <c r="AP116" s="1262"/>
      <c r="AQ116" s="1262"/>
      <c r="AR116" s="1470">
        <v>0</v>
      </c>
    </row>
    <row s="1856" customFormat="1" customHeight="1" ht="17.25">
      <c r="A117" s="324"/>
      <c r="C117" s="323"/>
      <c r="D117" s="2139"/>
      <c r="E117" s="2147"/>
      <c r="F117" s="2149"/>
      <c r="G117" s="2147"/>
      <c r="H117" s="2152"/>
      <c r="I117" s="2154"/>
      <c r="J117" s="2157"/>
      <c r="K117" s="2141"/>
      <c r="L117" s="1300"/>
      <c r="M117" s="1300"/>
      <c r="N117" s="1300"/>
      <c r="O117" s="1300"/>
      <c r="P117" s="1300"/>
      <c r="Q117" s="1300"/>
      <c r="R117" s="1300"/>
      <c r="S117" s="332"/>
      <c r="T117" s="332"/>
      <c r="U117" s="332"/>
      <c r="V117" s="332"/>
      <c r="W117" s="1301"/>
      <c r="X117" s="1262"/>
      <c r="Y117" s="1262"/>
      <c r="Z117" s="1262"/>
      <c r="AA117" s="1262"/>
      <c r="AB117" s="1262"/>
      <c r="AC117" s="1262"/>
      <c r="AD117" s="1262"/>
      <c r="AE117" s="1262"/>
      <c r="AF117" s="1262"/>
      <c r="AG117" s="1262"/>
      <c r="AH117" s="1262"/>
      <c r="AI117" s="1262"/>
      <c r="AJ117" s="1262"/>
      <c r="AK117" s="1262"/>
      <c r="AL117" s="1262"/>
      <c r="AM117" s="1262"/>
      <c r="AN117" s="1262"/>
      <c r="AO117" s="1262"/>
      <c r="AP117" s="1262"/>
      <c r="AQ117" s="1262"/>
      <c r="AR117" s="1470">
        <v>0</v>
      </c>
    </row>
    <row s="1856" customFormat="1" customHeight="1" ht="17.25">
      <c r="A118" s="324"/>
      <c r="C118" s="323"/>
      <c r="D118" s="2139"/>
      <c r="E118" s="2147"/>
      <c r="F118" s="2150"/>
      <c r="G118" s="2147"/>
      <c r="H118" s="1302"/>
      <c r="I118" s="1303"/>
      <c r="J118" s="1303"/>
      <c r="K118" s="1303"/>
      <c r="L118" s="1303"/>
      <c r="M118" s="1303"/>
      <c r="N118" s="1303"/>
      <c r="O118" s="1303"/>
      <c r="P118" s="1303"/>
      <c r="Q118" s="1303"/>
      <c r="R118" s="1303"/>
      <c r="S118" s="1304"/>
      <c r="T118" s="1304"/>
      <c r="U118" s="1304"/>
      <c r="V118" s="1304"/>
      <c r="W118" s="1305"/>
      <c r="X118" s="1262"/>
      <c r="Y118" s="1262"/>
      <c r="Z118" s="1262"/>
      <c r="AA118" s="1262"/>
      <c r="AB118" s="1262"/>
      <c r="AC118" s="1262"/>
      <c r="AD118" s="1262"/>
      <c r="AE118" s="1262"/>
      <c r="AF118" s="1262"/>
      <c r="AG118" s="1262"/>
      <c r="AH118" s="1262"/>
      <c r="AI118" s="1262"/>
      <c r="AJ118" s="1262"/>
      <c r="AK118" s="1262"/>
      <c r="AL118" s="1262"/>
      <c r="AM118" s="1262"/>
      <c r="AN118" s="1262"/>
      <c r="AO118" s="1262"/>
      <c r="AP118" s="1262"/>
      <c r="AQ118" s="1262"/>
      <c r="AR118" s="1470">
        <v>0</v>
      </c>
    </row>
    <row s="1856" customFormat="1" customHeight="1" ht="17.25">
      <c r="A119" s="324"/>
      <c r="C119" s="212"/>
      <c r="D119" s="2138">
        <v>3</v>
      </c>
      <c r="E119" s="2146" t="s">
        <v>271</v>
      </c>
      <c r="F119" s="2148" t="s">
        <v>19</v>
      </c>
      <c r="G119" s="2146"/>
      <c r="H119" s="2151"/>
      <c r="I119" s="2153"/>
      <c r="J119" s="2155"/>
      <c r="K119" s="2140"/>
      <c r="L119" s="2140"/>
      <c r="M119" s="2140"/>
      <c r="N119" s="2142"/>
      <c r="O119" s="2140"/>
      <c r="P119" s="2140"/>
      <c r="Q119" s="2140"/>
      <c r="R119" s="2145"/>
      <c r="S119" s="2140"/>
      <c r="T119" s="1946"/>
      <c r="U119" s="1946"/>
      <c r="V119" s="1948"/>
      <c r="W119" s="1299"/>
      <c r="X119" s="1270"/>
      <c r="Y119" s="1270"/>
      <c r="Z119" s="1270"/>
      <c r="AA119" s="1270"/>
      <c r="AB119" s="1270"/>
      <c r="AC119" s="1270" t="s">
        <v>272</v>
      </c>
      <c r="AD119" s="1270" t="s">
        <v>273</v>
      </c>
      <c r="AE119" s="1270" t="s">
        <v>274</v>
      </c>
      <c r="AF119" s="1270" t="s">
        <v>275</v>
      </c>
      <c r="AG119" s="1270"/>
      <c r="AH119" s="1270" t="str">
        <f>IF($E$119=0,"",$E$119)</f>
        <v>Тариф на подключение (технологическое присоединение) к централизованной системе горячего водоснабжения</v>
      </c>
      <c r="AI119" s="1270" t="str">
        <f>IF($G$119=0,"",$G$119)</f>
        <v/>
      </c>
      <c r="AJ119" s="1270" t="str">
        <f>IF($J$119=0,"",$J$119)</f>
        <v/>
      </c>
      <c r="AK119" s="1270" t="str">
        <f>IF($K$119="нет","без дифференциации",IF($N$119=0,"",$N$119))</f>
        <v/>
      </c>
      <c r="AL119" s="1270" t="str">
        <f>IF($O$119="нет","без дифференциации",IF($R$119=0,"",$R$119))</f>
        <v/>
      </c>
      <c r="AM119" s="1270" t="str">
        <f>IF($S$119="нет","без дифференциации",IF($V$119=0,"",$V$119))</f>
        <v/>
      </c>
      <c r="AN119" s="1775">
        <f>$I$119</f>
        <v>0</v>
      </c>
      <c r="AO119" s="1270" t="str">
        <f>$I$119&amp;"."&amp;$M$119</f>
        <v>.</v>
      </c>
      <c r="AP119" s="1269" t="str">
        <f>$I$119&amp;"."&amp;$M$119&amp;"."&amp;$Q$119</f>
        <v>..</v>
      </c>
      <c r="AQ119" s="1269" t="str">
        <f>$I$119&amp;"."&amp;$M$119&amp;"."&amp;$Q$119&amp;"."&amp;$U$119</f>
        <v>...</v>
      </c>
      <c r="AR119" s="1470">
        <v>0</v>
      </c>
    </row>
    <row s="1856" customFormat="1" customHeight="1" ht="17.25">
      <c r="A120" s="324"/>
      <c r="C120" s="323"/>
      <c r="D120" s="2138"/>
      <c r="E120" s="2146"/>
      <c r="F120" s="2149"/>
      <c r="G120" s="2146"/>
      <c r="H120" s="2152"/>
      <c r="I120" s="2154"/>
      <c r="J120" s="2156"/>
      <c r="K120" s="2141"/>
      <c r="L120" s="2141"/>
      <c r="M120" s="2141"/>
      <c r="N120" s="2143"/>
      <c r="O120" s="2141"/>
      <c r="P120" s="2141"/>
      <c r="Q120" s="2141"/>
      <c r="R120" s="2144"/>
      <c r="S120" s="2141"/>
      <c r="T120" s="1951"/>
      <c r="U120" s="1951"/>
      <c r="V120" s="1951"/>
      <c r="W120" s="1952"/>
      <c r="X120" s="1269"/>
      <c r="Y120" s="1269"/>
      <c r="Z120" s="1269"/>
      <c r="AA120" s="1269"/>
      <c r="AB120" s="1269"/>
      <c r="AC120" s="1269"/>
      <c r="AD120" s="1269"/>
      <c r="AE120" s="1269"/>
      <c r="AF120" s="1269"/>
      <c r="AG120" s="1269"/>
      <c r="AH120" s="1269"/>
      <c r="AI120" s="1269"/>
      <c r="AJ120" s="1269"/>
      <c r="AK120" s="1269"/>
      <c r="AL120" s="1269"/>
      <c r="AM120" s="1269"/>
      <c r="AN120" s="1269"/>
      <c r="AO120" s="1269"/>
      <c r="AP120" s="1269"/>
      <c r="AQ120" s="1269"/>
      <c r="AR120" s="1470">
        <v>0</v>
      </c>
    </row>
    <row s="1856" customFormat="1" customHeight="1" ht="17.25">
      <c r="A121" s="324"/>
      <c r="C121" s="323"/>
      <c r="D121" s="2139"/>
      <c r="E121" s="2147"/>
      <c r="F121" s="2149"/>
      <c r="G121" s="2147"/>
      <c r="H121" s="2152"/>
      <c r="I121" s="2154"/>
      <c r="J121" s="2157"/>
      <c r="K121" s="2141"/>
      <c r="L121" s="2141"/>
      <c r="M121" s="2141"/>
      <c r="N121" s="2144"/>
      <c r="O121" s="2141"/>
      <c r="P121" s="1947"/>
      <c r="Q121" s="1951"/>
      <c r="R121" s="1951"/>
      <c r="S121" s="332"/>
      <c r="T121" s="332"/>
      <c r="U121" s="332"/>
      <c r="V121" s="332"/>
      <c r="W121" s="1952"/>
      <c r="X121" s="1269"/>
      <c r="Y121" s="1269"/>
      <c r="Z121" s="1269"/>
      <c r="AA121" s="1269"/>
      <c r="AB121" s="1269"/>
      <c r="AC121" s="1269"/>
      <c r="AD121" s="1269"/>
      <c r="AE121" s="1269"/>
      <c r="AF121" s="1269"/>
      <c r="AG121" s="1269"/>
      <c r="AH121" s="1269"/>
      <c r="AI121" s="1269"/>
      <c r="AJ121" s="1269"/>
      <c r="AK121" s="1269"/>
      <c r="AL121" s="1269"/>
      <c r="AM121" s="1269"/>
      <c r="AN121" s="1269"/>
      <c r="AO121" s="1269"/>
      <c r="AP121" s="1269"/>
      <c r="AQ121" s="1269"/>
      <c r="AR121" s="1470">
        <v>0</v>
      </c>
    </row>
    <row s="1856" customFormat="1" customHeight="1" ht="17.25">
      <c r="A122" s="324"/>
      <c r="C122" s="323"/>
      <c r="D122" s="2139"/>
      <c r="E122" s="2147"/>
      <c r="F122" s="2149"/>
      <c r="G122" s="2147"/>
      <c r="H122" s="2152"/>
      <c r="I122" s="2154"/>
      <c r="J122" s="2157"/>
      <c r="K122" s="2141"/>
      <c r="L122" s="1951"/>
      <c r="M122" s="1951"/>
      <c r="N122" s="1951"/>
      <c r="O122" s="1951"/>
      <c r="P122" s="1951"/>
      <c r="Q122" s="1951"/>
      <c r="R122" s="1951"/>
      <c r="S122" s="332"/>
      <c r="T122" s="332"/>
      <c r="U122" s="332"/>
      <c r="V122" s="332"/>
      <c r="W122" s="1952"/>
      <c r="X122" s="1269"/>
      <c r="Y122" s="1269"/>
      <c r="Z122" s="1269"/>
      <c r="AA122" s="1269"/>
      <c r="AB122" s="1269"/>
      <c r="AC122" s="1269"/>
      <c r="AD122" s="1269"/>
      <c r="AE122" s="1269"/>
      <c r="AF122" s="1269"/>
      <c r="AG122" s="1269"/>
      <c r="AH122" s="1269"/>
      <c r="AI122" s="1269"/>
      <c r="AJ122" s="1269"/>
      <c r="AK122" s="1269"/>
      <c r="AL122" s="1269"/>
      <c r="AM122" s="1269"/>
      <c r="AN122" s="1269"/>
      <c r="AO122" s="1269"/>
      <c r="AP122" s="1269"/>
      <c r="AQ122" s="1269"/>
      <c r="AR122" s="1470">
        <v>0</v>
      </c>
    </row>
    <row s="1856" customFormat="1" customHeight="1" ht="17.25">
      <c r="A123" s="324"/>
      <c r="C123" s="323"/>
      <c r="D123" s="2139"/>
      <c r="E123" s="2147"/>
      <c r="F123" s="2150"/>
      <c r="G123" s="2147"/>
      <c r="H123" s="1302"/>
      <c r="I123" s="1949"/>
      <c r="J123" s="1949"/>
      <c r="K123" s="1949"/>
      <c r="L123" s="1949"/>
      <c r="M123" s="1949"/>
      <c r="N123" s="1949"/>
      <c r="O123" s="1949"/>
      <c r="P123" s="1949"/>
      <c r="Q123" s="1949"/>
      <c r="R123" s="1949"/>
      <c r="S123" s="1304"/>
      <c r="T123" s="1304"/>
      <c r="U123" s="1304"/>
      <c r="V123" s="1304"/>
      <c r="W123" s="1950"/>
      <c r="X123" s="1269"/>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70">
        <v>0</v>
      </c>
    </row>
    <row s="1856" customFormat="1" customHeight="1" ht="11.25" hidden="1">
      <c r="A124" s="280"/>
      <c r="B124" s="280"/>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212"/>
      <c r="D125" s="2138">
        <v>1</v>
      </c>
      <c r="E125" s="2146" t="s">
        <v>276</v>
      </c>
      <c r="F125" s="2148" t="s">
        <v>19</v>
      </c>
      <c r="G125" s="2146"/>
      <c r="H125" s="2151"/>
      <c r="I125" s="2153"/>
      <c r="J125" s="2155"/>
      <c r="K125" s="2140"/>
      <c r="L125" s="2140"/>
      <c r="M125" s="2140"/>
      <c r="N125" s="2142"/>
      <c r="O125" s="2140"/>
      <c r="P125" s="2140"/>
      <c r="Q125" s="2140"/>
      <c r="R125" s="2145"/>
      <c r="S125" s="2140"/>
      <c r="T125" s="1473"/>
      <c r="U125" s="1473"/>
      <c r="V125" s="1475"/>
      <c r="W125" s="1299"/>
      <c r="Y125" s="1270"/>
      <c r="Z125" s="1270"/>
      <c r="AA125" s="1270"/>
      <c r="AB125" s="1270"/>
      <c r="AC125" s="1270" t="s">
        <v>277</v>
      </c>
      <c r="AD125" s="1270" t="s">
        <v>278</v>
      </c>
      <c r="AE125" s="1270" t="s">
        <v>279</v>
      </c>
      <c r="AF125" s="1270" t="s">
        <v>280</v>
      </c>
      <c r="AG125" s="1270"/>
      <c r="AH125" s="1270" t="str">
        <f>IF($E$125=0,"",$E$125)</f>
        <v>Тариф на водоотведение</v>
      </c>
      <c r="AI125" s="1270" t="str">
        <f>IF($G$125=0,"",$G$125)</f>
        <v/>
      </c>
      <c r="AJ125" s="1270" t="str">
        <f>IF($J$125=0,"",$J$125)</f>
        <v/>
      </c>
      <c r="AK125" s="1270" t="str">
        <f>IF($K$125="нет","без дифференциации",IF($N$125=0,"",$N$125))</f>
        <v/>
      </c>
      <c r="AL125" s="1270" t="str">
        <f>IF($O$125="нет","без дифференциации",IF($R$125=0,"",$R$125))</f>
        <v/>
      </c>
      <c r="AM125" s="1270" t="str">
        <f>IF($S$125="нет","без дифференциации",IF($V$125=0,"",$V$125))</f>
        <v/>
      </c>
      <c r="AN125" s="1270">
        <f>$I$125</f>
        <v>0</v>
      </c>
      <c r="AO125" s="1270" t="str">
        <f>$I$125&amp;"."&amp;$M$125</f>
        <v>.</v>
      </c>
      <c r="AP125" s="1270" t="str">
        <f>$I$125&amp;"."&amp;$M$125&amp;"."&amp;$Q$125</f>
        <v>..</v>
      </c>
      <c r="AQ125" s="1270" t="str">
        <f>$I$125&amp;"."&amp;$M$125&amp;"."&amp;$Q$125&amp;"."&amp;$U$125</f>
        <v>...</v>
      </c>
      <c r="AR125" s="1470">
        <v>0</v>
      </c>
    </row>
    <row s="1856" customFormat="1" customHeight="1" ht="17.25" hidden="1">
      <c r="A126" s="324"/>
      <c r="C126" s="323"/>
      <c r="D126" s="2138"/>
      <c r="E126" s="2146"/>
      <c r="F126" s="2149"/>
      <c r="G126" s="2146"/>
      <c r="H126" s="2152"/>
      <c r="I126" s="2154"/>
      <c r="J126" s="2156"/>
      <c r="K126" s="2141"/>
      <c r="L126" s="2141"/>
      <c r="M126" s="2141"/>
      <c r="N126" s="2143"/>
      <c r="O126" s="2141"/>
      <c r="P126" s="2141"/>
      <c r="Q126" s="2141"/>
      <c r="R126" s="2144"/>
      <c r="S126" s="2141"/>
      <c r="T126" s="1300"/>
      <c r="U126" s="1300"/>
      <c r="V126" s="1300"/>
      <c r="W126" s="1301"/>
      <c r="Y126" s="1262"/>
      <c r="Z126" s="1262"/>
      <c r="AA126" s="1262"/>
      <c r="AB126" s="1262"/>
      <c r="AC126" s="1262"/>
      <c r="AD126" s="1262"/>
      <c r="AE126" s="1262"/>
      <c r="AF126" s="1262"/>
      <c r="AG126" s="1262"/>
      <c r="AH126" s="1262"/>
      <c r="AI126" s="1262"/>
      <c r="AJ126" s="1262"/>
      <c r="AK126" s="1262"/>
      <c r="AL126" s="1262"/>
      <c r="AM126" s="1262"/>
      <c r="AN126" s="1262"/>
      <c r="AO126" s="1262"/>
      <c r="AP126" s="1262"/>
      <c r="AQ126" s="1262"/>
      <c r="AR126" s="1470">
        <v>0</v>
      </c>
    </row>
    <row s="1856" customFormat="1" customHeight="1" ht="17.25" hidden="1">
      <c r="A127" s="324"/>
      <c r="C127" s="212"/>
      <c r="D127" s="2138"/>
      <c r="E127" s="2146"/>
      <c r="F127" s="2149"/>
      <c r="G127" s="2146"/>
      <c r="H127" s="2152"/>
      <c r="I127" s="2154"/>
      <c r="J127" s="2157"/>
      <c r="K127" s="2141"/>
      <c r="L127" s="2141"/>
      <c r="M127" s="2141"/>
      <c r="N127" s="2144"/>
      <c r="O127" s="2141"/>
      <c r="P127" s="1474"/>
      <c r="Q127" s="1300"/>
      <c r="R127" s="1300"/>
      <c r="S127" s="332"/>
      <c r="T127" s="332"/>
      <c r="U127" s="332"/>
      <c r="V127" s="332"/>
      <c r="W127" s="1301"/>
      <c r="Y127" s="1270"/>
      <c r="Z127" s="1270"/>
      <c r="AA127" s="1270"/>
      <c r="AB127" s="1270"/>
      <c r="AC127" s="1270"/>
      <c r="AD127" s="1270"/>
      <c r="AE127" s="1270"/>
      <c r="AF127" s="1270"/>
      <c r="AG127" s="1270"/>
      <c r="AH127" s="1270"/>
      <c r="AI127" s="1270"/>
      <c r="AJ127" s="1270"/>
      <c r="AK127" s="1270"/>
      <c r="AL127" s="1270"/>
      <c r="AM127" s="1270"/>
      <c r="AN127" s="1270"/>
      <c r="AO127" s="1270"/>
      <c r="AP127" s="1270"/>
      <c r="AQ127" s="1270"/>
      <c r="AR127" s="1470">
        <v>0</v>
      </c>
    </row>
    <row s="1856" customFormat="1" customHeight="1" ht="17.25" hidden="1">
      <c r="A128" s="324"/>
      <c r="C128" s="323"/>
      <c r="D128" s="2138"/>
      <c r="E128" s="2146"/>
      <c r="F128" s="2149"/>
      <c r="G128" s="2146"/>
      <c r="H128" s="2152"/>
      <c r="I128" s="2154"/>
      <c r="J128" s="2157"/>
      <c r="K128" s="2141"/>
      <c r="L128" s="1300"/>
      <c r="M128" s="1300"/>
      <c r="N128" s="1300"/>
      <c r="O128" s="1300"/>
      <c r="P128" s="1300"/>
      <c r="Q128" s="1300"/>
      <c r="R128" s="1300"/>
      <c r="S128" s="332"/>
      <c r="T128" s="332"/>
      <c r="U128" s="332"/>
      <c r="V128" s="332"/>
      <c r="W128" s="1301"/>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50"/>
      <c r="G129" s="2147"/>
      <c r="H129" s="1302"/>
      <c r="I129" s="1303"/>
      <c r="J129" s="1303"/>
      <c r="K129" s="1303"/>
      <c r="L129" s="1303"/>
      <c r="M129" s="1303"/>
      <c r="N129" s="1303"/>
      <c r="O129" s="1303"/>
      <c r="P129" s="1303"/>
      <c r="Q129" s="1303"/>
      <c r="R129" s="1303"/>
      <c r="S129" s="1304"/>
      <c r="T129" s="1304"/>
      <c r="U129" s="1304"/>
      <c r="V129" s="1304"/>
      <c r="W129" s="1305"/>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212"/>
      <c r="D130" s="2138">
        <v>2</v>
      </c>
      <c r="E130" s="2146" t="s">
        <v>281</v>
      </c>
      <c r="F130" s="2148" t="s">
        <v>19</v>
      </c>
      <c r="G130" s="2146"/>
      <c r="H130" s="2151"/>
      <c r="I130" s="2153"/>
      <c r="J130" s="2155"/>
      <c r="K130" s="2140"/>
      <c r="L130" s="2140"/>
      <c r="M130" s="2140"/>
      <c r="N130" s="2142"/>
      <c r="O130" s="2140"/>
      <c r="P130" s="2140"/>
      <c r="Q130" s="2140"/>
      <c r="R130" s="2145"/>
      <c r="S130" s="2140"/>
      <c r="T130" s="1473"/>
      <c r="U130" s="1473"/>
      <c r="V130" s="1475"/>
      <c r="W130" s="1299"/>
      <c r="X130" s="1270"/>
      <c r="Y130" s="1270"/>
      <c r="Z130" s="1270"/>
      <c r="AA130" s="1270"/>
      <c r="AB130" s="1270"/>
      <c r="AC130" s="1270" t="s">
        <v>282</v>
      </c>
      <c r="AD130" s="1270" t="s">
        <v>283</v>
      </c>
      <c r="AE130" s="1270" t="s">
        <v>284</v>
      </c>
      <c r="AF130" s="1270" t="s">
        <v>285</v>
      </c>
      <c r="AG130" s="1270"/>
      <c r="AH130" s="1270" t="str">
        <f>IF($E$130=0,"",$E$130)</f>
        <v>Тариф на транспортировку сточных вод</v>
      </c>
      <c r="AI130" s="1270" t="str">
        <f>IF($G$130=0,"",$G$130)</f>
        <v/>
      </c>
      <c r="AJ130" s="1270" t="str">
        <f>IF($J$130=0,"",$J$130)</f>
        <v/>
      </c>
      <c r="AK130" s="1270" t="str">
        <f>IF($K$130="нет","без дифференциации",IF($N$130=0,"",$N$130))</f>
        <v/>
      </c>
      <c r="AL130" s="1270" t="str">
        <f>IF($O$130="нет","без дифференциации",IF($R$130=0,"",$R$130))</f>
        <v/>
      </c>
      <c r="AM130" s="1270" t="str">
        <f>IF($S$130="нет","без дифференциации",IF($V$130=0,"",$V$130))</f>
        <v/>
      </c>
      <c r="AN130" s="1775">
        <f>$I$130</f>
        <v>0</v>
      </c>
      <c r="AO130" s="1270" t="str">
        <f>$I$130&amp;"."&amp;$M$130</f>
        <v>.</v>
      </c>
      <c r="AP130" s="1262" t="str">
        <f>$I$130&amp;"."&amp;$M$130&amp;"."&amp;$Q$130</f>
        <v>..</v>
      </c>
      <c r="AQ130" s="1262" t="str">
        <f>$I$130&amp;"."&amp;$M$130&amp;"."&amp;$Q$130&amp;"."&amp;$U$130</f>
        <v>...</v>
      </c>
      <c r="AR130" s="1470">
        <v>0</v>
      </c>
    </row>
    <row s="1856" customFormat="1" customHeight="1" ht="17.25" hidden="1">
      <c r="A131" s="324"/>
      <c r="C131" s="323"/>
      <c r="D131" s="2138"/>
      <c r="E131" s="2146"/>
      <c r="F131" s="2149"/>
      <c r="G131" s="2146"/>
      <c r="H131" s="2152"/>
      <c r="I131" s="2154"/>
      <c r="J131" s="2156"/>
      <c r="K131" s="2141"/>
      <c r="L131" s="2141"/>
      <c r="M131" s="2141"/>
      <c r="N131" s="2143"/>
      <c r="O131" s="2141"/>
      <c r="P131" s="2141"/>
      <c r="Q131" s="2141"/>
      <c r="R131" s="2144"/>
      <c r="S131" s="2141"/>
      <c r="T131" s="1300"/>
      <c r="U131" s="1300"/>
      <c r="V131" s="1300"/>
      <c r="W131" s="1301"/>
      <c r="X131" s="1262"/>
      <c r="Y131" s="1262"/>
      <c r="Z131" s="1262"/>
      <c r="AA131" s="1262"/>
      <c r="AB131" s="1262"/>
      <c r="AC131" s="1262"/>
      <c r="AD131" s="1262"/>
      <c r="AE131" s="1262"/>
      <c r="AF131" s="1262"/>
      <c r="AG131" s="1262"/>
      <c r="AH131" s="1262"/>
      <c r="AI131" s="1262"/>
      <c r="AJ131" s="1262"/>
      <c r="AK131" s="1262"/>
      <c r="AL131" s="1262"/>
      <c r="AM131" s="1262"/>
      <c r="AN131" s="1262"/>
      <c r="AO131" s="1262"/>
      <c r="AP131" s="1262"/>
      <c r="AQ131" s="1262"/>
      <c r="AR131" s="1470">
        <v>0</v>
      </c>
    </row>
    <row s="1856" customFormat="1" customHeight="1" ht="17.25" hidden="1">
      <c r="A132" s="324"/>
      <c r="C132" s="323"/>
      <c r="D132" s="2139"/>
      <c r="E132" s="2147"/>
      <c r="F132" s="2149"/>
      <c r="G132" s="2147"/>
      <c r="H132" s="2152"/>
      <c r="I132" s="2154"/>
      <c r="J132" s="2157"/>
      <c r="K132" s="2141"/>
      <c r="L132" s="2141"/>
      <c r="M132" s="2141"/>
      <c r="N132" s="2144"/>
      <c r="O132" s="2141"/>
      <c r="P132" s="1474"/>
      <c r="Q132" s="1300"/>
      <c r="R132" s="1300"/>
      <c r="S132" s="332"/>
      <c r="T132" s="332"/>
      <c r="U132" s="332"/>
      <c r="V132" s="332"/>
      <c r="W132" s="1301"/>
      <c r="X132" s="1262"/>
      <c r="Y132" s="1262"/>
      <c r="Z132" s="1262"/>
      <c r="AA132" s="1262"/>
      <c r="AB132" s="1262"/>
      <c r="AC132" s="1262"/>
      <c r="AD132" s="1262"/>
      <c r="AE132" s="1262"/>
      <c r="AF132" s="1262"/>
      <c r="AG132" s="1262"/>
      <c r="AH132" s="1262"/>
      <c r="AI132" s="1262"/>
      <c r="AJ132" s="1262"/>
      <c r="AK132" s="1262"/>
      <c r="AL132" s="1262"/>
      <c r="AM132" s="1262"/>
      <c r="AN132" s="1262"/>
      <c r="AO132" s="1262"/>
      <c r="AP132" s="1262"/>
      <c r="AQ132" s="1262"/>
      <c r="AR132" s="1470">
        <v>0</v>
      </c>
    </row>
    <row s="1856" customFormat="1" customHeight="1" ht="17.25" hidden="1">
      <c r="A133" s="324"/>
      <c r="C133" s="323"/>
      <c r="D133" s="2139"/>
      <c r="E133" s="2147"/>
      <c r="F133" s="2149"/>
      <c r="G133" s="2147"/>
      <c r="H133" s="2152"/>
      <c r="I133" s="2154"/>
      <c r="J133" s="2157"/>
      <c r="K133" s="2141"/>
      <c r="L133" s="1300"/>
      <c r="M133" s="1300"/>
      <c r="N133" s="1300"/>
      <c r="O133" s="1300"/>
      <c r="P133" s="1300"/>
      <c r="Q133" s="1300"/>
      <c r="R133" s="1300"/>
      <c r="S133" s="332"/>
      <c r="T133" s="332"/>
      <c r="U133" s="332"/>
      <c r="V133" s="332"/>
      <c r="W133" s="1301"/>
      <c r="X133" s="1262"/>
      <c r="Y133" s="1262"/>
      <c r="Z133" s="1262"/>
      <c r="AA133" s="1262"/>
      <c r="AB133" s="1262"/>
      <c r="AC133" s="1262"/>
      <c r="AD133" s="1262"/>
      <c r="AE133" s="1262"/>
      <c r="AF133" s="1262"/>
      <c r="AG133" s="1262"/>
      <c r="AH133" s="1262"/>
      <c r="AI133" s="1262"/>
      <c r="AJ133" s="1262"/>
      <c r="AK133" s="1262"/>
      <c r="AL133" s="1262"/>
      <c r="AM133" s="1262"/>
      <c r="AN133" s="1262"/>
      <c r="AO133" s="1262"/>
      <c r="AP133" s="1262"/>
      <c r="AQ133" s="1262"/>
      <c r="AR133" s="1470">
        <v>0</v>
      </c>
    </row>
    <row s="1856" customFormat="1" customHeight="1" ht="17.25" hidden="1">
      <c r="A134" s="324"/>
      <c r="C134" s="323"/>
      <c r="D134" s="2139"/>
      <c r="E134" s="2147"/>
      <c r="F134" s="2150"/>
      <c r="G134" s="2147"/>
      <c r="H134" s="1302"/>
      <c r="I134" s="1303"/>
      <c r="J134" s="1303"/>
      <c r="K134" s="1303"/>
      <c r="L134" s="1303"/>
      <c r="M134" s="1303"/>
      <c r="N134" s="1303"/>
      <c r="O134" s="1303"/>
      <c r="P134" s="1303"/>
      <c r="Q134" s="1303"/>
      <c r="R134" s="1303"/>
      <c r="S134" s="1304"/>
      <c r="T134" s="1304"/>
      <c r="U134" s="1304"/>
      <c r="V134" s="1304"/>
      <c r="W134" s="1305"/>
      <c r="X134" s="1262"/>
      <c r="Y134" s="1262"/>
      <c r="Z134" s="1262"/>
      <c r="AA134" s="1262"/>
      <c r="AB134" s="1262"/>
      <c r="AC134" s="1262"/>
      <c r="AD134" s="1262"/>
      <c r="AE134" s="1262"/>
      <c r="AF134" s="1262"/>
      <c r="AG134" s="1262"/>
      <c r="AH134" s="1262"/>
      <c r="AI134" s="1262"/>
      <c r="AJ134" s="1262"/>
      <c r="AK134" s="1262"/>
      <c r="AL134" s="1262"/>
      <c r="AM134" s="1262"/>
      <c r="AN134" s="1262"/>
      <c r="AO134" s="1262"/>
      <c r="AP134" s="1262"/>
      <c r="AQ134" s="1262"/>
      <c r="AR134" s="1470">
        <v>0</v>
      </c>
    </row>
    <row s="1856" customFormat="1" customHeight="1" ht="17.25" hidden="1">
      <c r="A135" s="324"/>
      <c r="C135" s="212"/>
      <c r="D135" s="2138">
        <v>3</v>
      </c>
      <c r="E135" s="2146" t="s">
        <v>286</v>
      </c>
      <c r="F135" s="2148" t="s">
        <v>19</v>
      </c>
      <c r="G135" s="2146"/>
      <c r="H135" s="2151"/>
      <c r="I135" s="2153"/>
      <c r="J135" s="2155"/>
      <c r="K135" s="2140"/>
      <c r="L135" s="2140"/>
      <c r="M135" s="2140"/>
      <c r="N135" s="2142"/>
      <c r="O135" s="2140"/>
      <c r="P135" s="2140"/>
      <c r="Q135" s="2140"/>
      <c r="R135" s="2145"/>
      <c r="S135" s="2140"/>
      <c r="T135" s="1946"/>
      <c r="U135" s="1946"/>
      <c r="V135" s="1948"/>
      <c r="W135" s="1299"/>
      <c r="X135" s="1270"/>
      <c r="Y135" s="1270"/>
      <c r="Z135" s="1270"/>
      <c r="AA135" s="1270"/>
      <c r="AB135" s="1270"/>
      <c r="AC135" s="1270" t="s">
        <v>287</v>
      </c>
      <c r="AD135" s="1270" t="s">
        <v>288</v>
      </c>
      <c r="AE135" s="1270" t="s">
        <v>289</v>
      </c>
      <c r="AF135" s="1270" t="s">
        <v>290</v>
      </c>
      <c r="AG135" s="1270"/>
      <c r="AH135" s="1270" t="str">
        <f>IF($E$135=0,"",$E$135)</f>
        <v>Тариф на подключение (технологическое присоединение) к централизованной системе водоотведения</v>
      </c>
      <c r="AI135" s="1270" t="str">
        <f>IF($G$135=0,"",$G$135)</f>
        <v/>
      </c>
      <c r="AJ135" s="1270" t="str">
        <f>IF($J$135=0,"",$J$135)</f>
        <v/>
      </c>
      <c r="AK135" s="1270" t="str">
        <f>IF($K$135="нет","без дифференциации",IF($N$135=0,"",$N$135))</f>
        <v/>
      </c>
      <c r="AL135" s="1270" t="str">
        <f>IF($O$135="нет","без дифференциации",IF($R$135=0,"",$R$135))</f>
        <v/>
      </c>
      <c r="AM135" s="1270" t="str">
        <f>IF($S$135="нет","без дифференциации",IF($V$135=0,"",$V$135))</f>
        <v/>
      </c>
      <c r="AN135" s="1775">
        <f>$I$135</f>
        <v>0</v>
      </c>
      <c r="AO135" s="1270" t="str">
        <f>$I$135&amp;"."&amp;$M$135</f>
        <v>.</v>
      </c>
      <c r="AP135" s="1269" t="str">
        <f>$I$135&amp;"."&amp;$M$135&amp;"."&amp;$Q$135</f>
        <v>..</v>
      </c>
      <c r="AQ135" s="1269" t="str">
        <f>$I$135&amp;"."&amp;$M$135&amp;"."&amp;$Q$135&amp;"."&amp;$U$135</f>
        <v>...</v>
      </c>
      <c r="AR135" s="1470">
        <v>0</v>
      </c>
    </row>
    <row s="1856" customFormat="1" customHeight="1" ht="17.25" hidden="1">
      <c r="A136" s="324"/>
      <c r="C136" s="323"/>
      <c r="D136" s="2138"/>
      <c r="E136" s="2146"/>
      <c r="F136" s="2149"/>
      <c r="G136" s="2146"/>
      <c r="H136" s="2152"/>
      <c r="I136" s="2154"/>
      <c r="J136" s="2156"/>
      <c r="K136" s="2141"/>
      <c r="L136" s="2141"/>
      <c r="M136" s="2141"/>
      <c r="N136" s="2143"/>
      <c r="O136" s="2141"/>
      <c r="P136" s="2141"/>
      <c r="Q136" s="2141"/>
      <c r="R136" s="2144"/>
      <c r="S136" s="2141"/>
      <c r="T136" s="1951"/>
      <c r="U136" s="1951"/>
      <c r="V136" s="1951"/>
      <c r="W136" s="1952"/>
      <c r="X136" s="1269"/>
      <c r="Y136" s="1269"/>
      <c r="Z136" s="1269"/>
      <c r="AA136" s="1269"/>
      <c r="AB136" s="1269"/>
      <c r="AC136" s="1269"/>
      <c r="AD136" s="1269"/>
      <c r="AE136" s="1269"/>
      <c r="AF136" s="1269"/>
      <c r="AG136" s="1269"/>
      <c r="AH136" s="1269"/>
      <c r="AI136" s="1269"/>
      <c r="AJ136" s="1269"/>
      <c r="AK136" s="1269"/>
      <c r="AL136" s="1269"/>
      <c r="AM136" s="1269"/>
      <c r="AN136" s="1269"/>
      <c r="AO136" s="1269"/>
      <c r="AP136" s="1269"/>
      <c r="AQ136" s="1269"/>
      <c r="AR136" s="1470">
        <v>0</v>
      </c>
    </row>
    <row s="1856" customFormat="1" customHeight="1" ht="17.25" hidden="1">
      <c r="A137" s="324"/>
      <c r="C137" s="323"/>
      <c r="D137" s="2139"/>
      <c r="E137" s="2147"/>
      <c r="F137" s="2149"/>
      <c r="G137" s="2147"/>
      <c r="H137" s="2152"/>
      <c r="I137" s="2154"/>
      <c r="J137" s="2157"/>
      <c r="K137" s="2141"/>
      <c r="L137" s="2141"/>
      <c r="M137" s="2141"/>
      <c r="N137" s="2144"/>
      <c r="O137" s="2141"/>
      <c r="P137" s="1947"/>
      <c r="Q137" s="1951"/>
      <c r="R137" s="1951"/>
      <c r="S137" s="332"/>
      <c r="T137" s="332"/>
      <c r="U137" s="332"/>
      <c r="V137" s="332"/>
      <c r="W137" s="1952"/>
      <c r="X137" s="1269"/>
      <c r="Y137" s="1269"/>
      <c r="Z137" s="1269"/>
      <c r="AA137" s="1269"/>
      <c r="AB137" s="1269"/>
      <c r="AC137" s="1269"/>
      <c r="AD137" s="1269"/>
      <c r="AE137" s="1269"/>
      <c r="AF137" s="1269"/>
      <c r="AG137" s="1269"/>
      <c r="AH137" s="1269"/>
      <c r="AI137" s="1269"/>
      <c r="AJ137" s="1269"/>
      <c r="AK137" s="1269"/>
      <c r="AL137" s="1269"/>
      <c r="AM137" s="1269"/>
      <c r="AN137" s="1269"/>
      <c r="AO137" s="1269"/>
      <c r="AP137" s="1269"/>
      <c r="AQ137" s="1269"/>
      <c r="AR137" s="1470">
        <v>0</v>
      </c>
    </row>
    <row s="1856" customFormat="1" customHeight="1" ht="17.25" hidden="1">
      <c r="A138" s="324"/>
      <c r="C138" s="323"/>
      <c r="D138" s="2139"/>
      <c r="E138" s="2147"/>
      <c r="F138" s="2149"/>
      <c r="G138" s="2147"/>
      <c r="H138" s="2152"/>
      <c r="I138" s="2154"/>
      <c r="J138" s="2157"/>
      <c r="K138" s="2141"/>
      <c r="L138" s="1951"/>
      <c r="M138" s="1951"/>
      <c r="N138" s="1951"/>
      <c r="O138" s="1951"/>
      <c r="P138" s="1951"/>
      <c r="Q138" s="1951"/>
      <c r="R138" s="1951"/>
      <c r="S138" s="332"/>
      <c r="T138" s="332"/>
      <c r="U138" s="332"/>
      <c r="V138" s="332"/>
      <c r="W138" s="1952"/>
      <c r="X138" s="1269"/>
      <c r="Y138" s="1269"/>
      <c r="Z138" s="1269"/>
      <c r="AA138" s="1269"/>
      <c r="AB138" s="1269"/>
      <c r="AC138" s="1269"/>
      <c r="AD138" s="1269"/>
      <c r="AE138" s="1269"/>
      <c r="AF138" s="1269"/>
      <c r="AG138" s="1269"/>
      <c r="AH138" s="1269"/>
      <c r="AI138" s="1269"/>
      <c r="AJ138" s="1269"/>
      <c r="AK138" s="1269"/>
      <c r="AL138" s="1269"/>
      <c r="AM138" s="1269"/>
      <c r="AN138" s="1269"/>
      <c r="AO138" s="1269"/>
      <c r="AP138" s="1269"/>
      <c r="AQ138" s="1269"/>
      <c r="AR138" s="1470">
        <v>0</v>
      </c>
    </row>
    <row s="1856" customFormat="1" customHeight="1" ht="17.25" hidden="1">
      <c r="A139" s="324"/>
      <c r="C139" s="323"/>
      <c r="D139" s="2139"/>
      <c r="E139" s="2147"/>
      <c r="F139" s="2150"/>
      <c r="G139" s="2147"/>
      <c r="H139" s="1302"/>
      <c r="I139" s="1949"/>
      <c r="J139" s="1949"/>
      <c r="K139" s="1949"/>
      <c r="L139" s="1949"/>
      <c r="M139" s="1949"/>
      <c r="N139" s="1949"/>
      <c r="O139" s="1949"/>
      <c r="P139" s="1949"/>
      <c r="Q139" s="1949"/>
      <c r="R139" s="1949"/>
      <c r="S139" s="1304"/>
      <c r="T139" s="1304"/>
      <c r="U139" s="1304"/>
      <c r="V139" s="1304"/>
      <c r="W139" s="1950"/>
      <c r="X139" s="1269"/>
      <c r="Y139" s="1269"/>
      <c r="Z139" s="1269"/>
      <c r="AA139" s="1269"/>
      <c r="AB139" s="1269"/>
      <c r="AC139" s="1269"/>
      <c r="AD139" s="1269"/>
      <c r="AE139" s="1269"/>
      <c r="AF139" s="1269"/>
      <c r="AG139" s="1269"/>
      <c r="AH139" s="1269"/>
      <c r="AI139" s="1269"/>
      <c r="AJ139" s="1269"/>
      <c r="AK139" s="1269"/>
      <c r="AL139" s="1269"/>
      <c r="AM139" s="1269"/>
      <c r="AN139" s="1269"/>
      <c r="AO139" s="1269"/>
      <c r="AP139" s="1269"/>
      <c r="AQ139" s="1269"/>
      <c r="AR139" s="1470">
        <v>0</v>
      </c>
    </row>
    <row customHeight="1" ht="11.549999999999999">
      <c r="AR140" s="107">
        <v>11</v>
      </c>
    </row>
    <row customHeight="1" ht="11.549999999999999">
      <c r="AR141" s="107">
        <v>11</v>
      </c>
    </row>
    <row customHeight="1" ht="11.549999999999999">
      <c r="AR142" s="107">
        <v>11</v>
      </c>
    </row>
    <row customHeight="1" ht="11.549999999999999">
      <c r="E143" s="1353"/>
      <c r="AR143" s="107">
        <v>11</v>
      </c>
    </row>
    <row customHeight="1" ht="11.549999999999999">
      <c r="E144" s="1353"/>
      <c r="AR144" s="107">
        <v>11</v>
      </c>
    </row>
    <row customHeight="1" ht="11.549999999999999">
      <c r="E145" s="1353"/>
      <c r="AR145" s="107">
        <v>11</v>
      </c>
    </row>
    <row customHeight="1" ht="11.549999999999999">
      <c r="E146" s="1353"/>
      <c r="AR146" s="107">
        <v>11</v>
      </c>
    </row>
    <row customHeight="1" ht="11.549999999999999">
      <c r="E147" s="1353"/>
      <c r="AR147" s="107">
        <v>11</v>
      </c>
    </row>
    <row customHeight="1" ht="11.549999999999999">
      <c r="E148" s="1353"/>
      <c r="AR148" s="107">
        <v>11</v>
      </c>
    </row>
    <row customHeight="1" ht="11.549999999999999">
      <c r="E149" s="1353"/>
      <c r="AR149" s="107">
        <v>11</v>
      </c>
    </row>
    <row customHeight="1" ht="11.25" hidden="1">
      <c r="A150" s="156" t="s">
        <v>83</v>
      </c>
      <c r="B150" s="156">
        <v>0</v>
      </c>
      <c r="C150" s="107">
        <v>3</v>
      </c>
      <c r="D150" s="107">
        <v>6</v>
      </c>
      <c r="E150" s="107">
        <v>42</v>
      </c>
      <c r="F150" s="1286">
        <v>14</v>
      </c>
      <c r="G150" s="107">
        <v>42</v>
      </c>
      <c r="H150" s="107">
        <v>3</v>
      </c>
      <c r="I150" s="107">
        <v>5</v>
      </c>
      <c r="J150" s="107">
        <v>47</v>
      </c>
      <c r="K150" s="107">
        <v>3</v>
      </c>
      <c r="L150" s="107">
        <v>3</v>
      </c>
      <c r="M150" s="107">
        <v>5</v>
      </c>
      <c r="N150" s="107">
        <v>28</v>
      </c>
      <c r="O150" s="107">
        <v>3</v>
      </c>
      <c r="P150" s="107">
        <v>3</v>
      </c>
      <c r="Q150" s="107">
        <v>5</v>
      </c>
      <c r="R150" s="107">
        <v>34</v>
      </c>
      <c r="S150" s="285">
        <v>0</v>
      </c>
      <c r="T150" s="285">
        <v>0</v>
      </c>
      <c r="U150" s="285">
        <v>0</v>
      </c>
      <c r="V150" s="285">
        <v>0</v>
      </c>
      <c r="W150" s="107">
        <v>30</v>
      </c>
      <c r="X150" s="107">
        <v>3</v>
      </c>
      <c r="Y150" s="1262">
        <v>0</v>
      </c>
      <c r="Z150" s="1262">
        <v>0</v>
      </c>
      <c r="AA150" s="1262">
        <v>0</v>
      </c>
      <c r="AB150" s="1262">
        <v>0</v>
      </c>
      <c r="AC150" s="1262">
        <v>0</v>
      </c>
      <c r="AD150" s="1262">
        <v>0</v>
      </c>
      <c r="AE150" s="1262">
        <v>0</v>
      </c>
      <c r="AF150" s="1262">
        <v>0</v>
      </c>
      <c r="AG150" s="1262">
        <v>0</v>
      </c>
      <c r="AH150" s="1262">
        <v>0</v>
      </c>
      <c r="AI150" s="1262">
        <v>0</v>
      </c>
      <c r="AJ150" s="1262">
        <v>0</v>
      </c>
      <c r="AK150" s="1262">
        <v>0</v>
      </c>
      <c r="AL150" s="1262">
        <v>0</v>
      </c>
      <c r="AM150" s="1262">
        <v>0</v>
      </c>
      <c r="AN150" s="1262">
        <v>0</v>
      </c>
      <c r="AO150" s="1262">
        <v>0</v>
      </c>
      <c r="AP150" s="1262">
        <v>0</v>
      </c>
      <c r="AQ150" s="1262">
        <v>0</v>
      </c>
      <c r="AR150" s="107">
        <v>11</v>
      </c>
    </row>
  </sheetData>
  <sheetProtection formatColumns="0" formatRows="0" autoFilter="0" sort="0" insertRows="0" insertColumns="1" deleteRows="0" deleteColumns="0"/>
  <mergeCells count="390">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99:N101"/>
    <mergeCell ref="O99:O101"/>
    <mergeCell ref="P99:P100"/>
    <mergeCell ref="Q99:Q100"/>
    <mergeCell ref="R99:R100"/>
    <mergeCell ref="S99:S100"/>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48:M50"/>
    <mergeCell ref="N48:N50"/>
    <mergeCell ref="O48:O50"/>
    <mergeCell ref="N38:N40"/>
    <mergeCell ref="D105:D113"/>
    <mergeCell ref="E105:E113"/>
    <mergeCell ref="F105:F113"/>
    <mergeCell ref="G105:G113"/>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11"/>
    <mergeCell ref="N105:N111"/>
    <mergeCell ref="S105:S106"/>
    <mergeCell ref="H105:H112"/>
    <mergeCell ref="I105:I112"/>
    <mergeCell ref="J105:J112"/>
    <mergeCell ref="K105:K112"/>
    <mergeCell ref="L105:L111"/>
    <mergeCell ref="W105:W106"/>
    <mergeCell ref="O105:O111"/>
    <mergeCell ref="P105:P106"/>
    <mergeCell ref="Q105:Q106"/>
    <mergeCell ref="R105:R106"/>
    <mergeCell ref="P107:P108"/>
    <mergeCell ref="Q107:Q108"/>
    <mergeCell ref="R107:R108"/>
    <mergeCell ref="S107:S108"/>
    <mergeCell ref="W107:W108"/>
    <mergeCell ref="P109:P110"/>
    <mergeCell ref="Q109:Q110"/>
    <mergeCell ref="R109:R110"/>
    <mergeCell ref="S109:S110"/>
    <mergeCell ref="W109:W110"/>
  </mergeCells>
  <dataValidations count="48">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type="textLength" operator="lessThanOrEqual" allowBlank="1" showInputMessage="1" showErrorMessage="1" errorTitle="Ошибка" error="Допускается ввод не более 900 символов!" sqref="W109">
      <formula1>900</formula1>
    </dataValidation>
    <dataValidation type="textLength" operator="lessThanOrEqual" allowBlank="1" showInputMessage="1" showErrorMessage="1" errorTitle="Ошибка" error="Допускается ввод не более 900 символов!" sqref="V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O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Для выбора выполните двойной щелчок левой клавиши мыши по соответствующей ячейке." sqref="F108"/>
    <dataValidation type="textLength" operator="lessThanOrEqual" allowBlank="1" showInputMessage="1" showErrorMessage="1" errorTitle="Ошибка" error="Допускается ввод не более 900 символов!" sqref="W107">
      <formula1>900</formula1>
    </dataValidation>
    <dataValidation type="textLength" operator="lessThanOrEqual" allowBlank="1" showInputMessage="1" showErrorMessage="1" errorTitle="Ошибка" error="Допускается ввод не более 900 символов!" sqref="V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O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Выберите виды деятельности, выполнив двойной щелчок левой кнопки мыши по ячейке." sqref="G107"/>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06 G111:G123 G125:G139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4:N116 N130:N132 N125:N127 N58:N60 N63:N65 N99:N101 N119:N121 N135:N13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4:J115 R114:R115 V114:W114 J130:J131 R130:R131 V130:W130 J125:J126 R125:R126 V125:W125 J58:J59 R58:R59 V58:W58 J63:J64 R63:R64 V63:W63 J99:J100 R99:R100 V99:W99 J119:J120 R119:R120 V119:W119 J135:J136 R135:R136 V135:W13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14:O115 S114:S115 K114:K115 S99:S100 K130:K131 O130:O131 K125:K126 O125:O126 S130:S131 O119:O120 S125:S126 O58:O59 S58:S59 K58:K59 K63:K64 O63:O64 S63:S64 F79:F103 K99:K100 O99:O100 F105:F106 F111:F123 S119:S120 K119:K120 F125:F139 S135:S136 K135:K136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6A0F8-7908-E2CD-FE78-F351CA2B8F2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291</v>
      </c>
      <c r="M2" s="1556" t="s">
        <v>292</v>
      </c>
      <c r="R2" s="1556" t="s">
        <v>293</v>
      </c>
      <c r="S2" s="1556" t="s">
        <v>292</v>
      </c>
      <c r="X2" s="1556" t="s">
        <v>291</v>
      </c>
      <c r="Y2" s="1556" t="s">
        <v>292</v>
      </c>
      <c r="AD2" s="1556" t="s">
        <v>291</v>
      </c>
      <c r="AE2" s="1556" t="s">
        <v>292</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294</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Филиал Восточный ООО "Компания коммунальной сферы"</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89</v>
      </c>
      <c r="E8" s="2130" t="s">
        <v>106</v>
      </c>
      <c r="F8" s="2195" t="s">
        <v>123</v>
      </c>
      <c r="G8" s="2196"/>
      <c r="H8" s="2195" t="s">
        <v>89</v>
      </c>
      <c r="I8" s="2196"/>
      <c r="J8" s="2130" t="s">
        <v>124</v>
      </c>
      <c r="K8" s="1559"/>
      <c r="L8" s="2199" t="s">
        <v>295</v>
      </c>
      <c r="M8" s="2199"/>
      <c r="N8" s="2199"/>
      <c r="O8" s="2199"/>
      <c r="P8" s="2199"/>
      <c r="Q8" s="1560"/>
      <c r="R8" s="2099" t="s">
        <v>296</v>
      </c>
      <c r="S8" s="2200"/>
      <c r="T8" s="2200"/>
      <c r="U8" s="2200"/>
      <c r="V8" s="2200"/>
      <c r="W8" s="1560"/>
      <c r="X8" s="2201" t="s">
        <v>297</v>
      </c>
      <c r="Y8" s="2201"/>
      <c r="Z8" s="2201"/>
      <c r="AA8" s="2201"/>
      <c r="AB8" s="2201"/>
      <c r="AC8" s="1561"/>
      <c r="AD8" s="2130" t="s">
        <v>298</v>
      </c>
      <c r="AE8" s="2130"/>
      <c r="AF8" s="2130"/>
      <c r="AG8" s="2130"/>
      <c r="AH8" s="2104"/>
      <c r="AI8" s="2130" t="s">
        <v>299</v>
      </c>
      <c r="AJ8" s="1577"/>
      <c r="BM8" s="296">
        <v>32</v>
      </c>
    </row>
    <row customHeight="1" ht="23.25">
      <c r="D9" s="2130"/>
      <c r="E9" s="2130"/>
      <c r="F9" s="2178" t="s">
        <v>90</v>
      </c>
      <c r="G9" s="2178" t="s">
        <v>129</v>
      </c>
      <c r="H9" s="2197"/>
      <c r="I9" s="2198"/>
      <c r="J9" s="2104"/>
      <c r="K9" s="1562"/>
      <c r="L9" s="2130" t="s">
        <v>300</v>
      </c>
      <c r="M9" s="2104"/>
      <c r="N9" s="2195" t="s">
        <v>89</v>
      </c>
      <c r="O9" s="2196"/>
      <c r="P9" s="2130" t="s">
        <v>130</v>
      </c>
      <c r="Q9" s="1559"/>
      <c r="R9" s="2130" t="s">
        <v>300</v>
      </c>
      <c r="S9" s="2104"/>
      <c r="T9" s="2195" t="s">
        <v>89</v>
      </c>
      <c r="U9" s="2196"/>
      <c r="V9" s="2130" t="s">
        <v>130</v>
      </c>
      <c r="W9" s="1559"/>
      <c r="X9" s="2130" t="s">
        <v>300</v>
      </c>
      <c r="Y9" s="2104"/>
      <c r="Z9" s="2195" t="s">
        <v>89</v>
      </c>
      <c r="AA9" s="2196"/>
      <c r="AB9" s="2130" t="s">
        <v>301</v>
      </c>
      <c r="AC9" s="1559"/>
      <c r="AD9" s="2130" t="s">
        <v>300</v>
      </c>
      <c r="AE9" s="2104"/>
      <c r="AF9" s="2195" t="s">
        <v>89</v>
      </c>
      <c r="AG9" s="2196"/>
      <c r="AH9" s="2104" t="s">
        <v>301</v>
      </c>
      <c r="AI9" s="2130"/>
      <c r="AJ9" s="1577"/>
      <c r="BM9" s="296">
        <v>22</v>
      </c>
    </row>
    <row customHeight="1" ht="24">
      <c r="D10" s="2178"/>
      <c r="E10" s="2178"/>
      <c r="F10" s="2202"/>
      <c r="G10" s="2202"/>
      <c r="H10" s="2203"/>
      <c r="I10" s="2204"/>
      <c r="J10" s="2195"/>
      <c r="K10" s="1562"/>
      <c r="L10" s="1581" t="s">
        <v>302</v>
      </c>
      <c r="M10" s="1576" t="s">
        <v>303</v>
      </c>
      <c r="N10" s="2197"/>
      <c r="O10" s="2198"/>
      <c r="P10" s="2178"/>
      <c r="Q10" s="1559"/>
      <c r="R10" s="1581" t="s">
        <v>302</v>
      </c>
      <c r="S10" s="1576" t="s">
        <v>303</v>
      </c>
      <c r="T10" s="2197"/>
      <c r="U10" s="2198"/>
      <c r="V10" s="2178"/>
      <c r="W10" s="1559"/>
      <c r="X10" s="1581" t="s">
        <v>302</v>
      </c>
      <c r="Y10" s="1576" t="s">
        <v>303</v>
      </c>
      <c r="Z10" s="2197"/>
      <c r="AA10" s="2198"/>
      <c r="AB10" s="2178"/>
      <c r="AC10" s="1559"/>
      <c r="AD10" s="1581" t="s">
        <v>302</v>
      </c>
      <c r="AE10" s="1576" t="s">
        <v>303</v>
      </c>
      <c r="AF10" s="2197"/>
      <c r="AG10" s="2198"/>
      <c r="AH10" s="2195"/>
      <c r="AI10" s="2178"/>
      <c r="AJ10" s="1577"/>
      <c r="AK10" s="257" t="s">
        <v>304</v>
      </c>
      <c r="AL10" s="257" t="s">
        <v>131</v>
      </c>
      <c r="BM10" s="296">
        <v>23</v>
      </c>
    </row>
    <row customHeight="1" ht="15">
      <c r="D11" s="2186" t="s">
        <v>110</v>
      </c>
      <c r="E11" s="2182" t="s">
        <v>305</v>
      </c>
      <c r="F11" s="2182" t="s">
        <v>306</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111</v>
      </c>
      <c r="E17" s="2182" t="s">
        <v>305</v>
      </c>
      <c r="F17" s="2182" t="s">
        <v>307</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91</v>
      </c>
      <c r="E23" s="2182" t="s">
        <v>305</v>
      </c>
      <c r="F23" s="2182" t="s">
        <v>308</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99</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92</v>
      </c>
      <c r="E29" s="2182" t="s">
        <v>305</v>
      </c>
      <c r="F29" s="2182" t="s">
        <v>309</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112</v>
      </c>
      <c r="E35" s="2182" t="s">
        <v>305</v>
      </c>
      <c r="F35" s="2182" t="s">
        <v>310</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83</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78F78-4B48-A868-294C-AE0B1C378F6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311</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горячее водоснабжение (общая информация)</v>
      </c>
      <c r="E4" s="2161"/>
      <c r="F4" s="2162"/>
      <c r="I4" s="718"/>
      <c r="J4" s="458">
        <v>26</v>
      </c>
    </row>
    <row customHeight="1" ht="18">
      <c r="D5" s="2179" t="str">
        <f>IF(org=0,"Не определено",org)</f>
        <v>Филиал Восточный ООО "Компания коммунальной сферы"</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312</v>
      </c>
      <c r="E8" s="2208"/>
      <c r="F8" s="2208"/>
      <c r="G8" s="2211" t="s">
        <v>313</v>
      </c>
      <c r="J8" s="458">
        <v>11</v>
      </c>
    </row>
    <row customHeight="1" ht="11.549999999999999">
      <c r="A9" s="460"/>
      <c r="B9" s="505"/>
      <c r="C9" s="460"/>
      <c r="D9" s="475" t="s">
        <v>89</v>
      </c>
      <c r="E9" s="449" t="s">
        <v>314</v>
      </c>
      <c r="F9" s="449" t="s">
        <v>315</v>
      </c>
      <c r="G9" s="2212"/>
      <c r="J9" s="458">
        <v>11</v>
      </c>
    </row>
    <row customHeight="1" ht="12" hidden="1">
      <c r="A10" s="460"/>
      <c r="B10" s="505"/>
      <c r="C10" s="460"/>
      <c r="D10" s="467"/>
      <c r="E10" s="467"/>
      <c r="F10" s="467"/>
      <c r="G10" s="467"/>
      <c r="J10" s="458">
        <v>0</v>
      </c>
    </row>
    <row customHeight="1" ht="22.5" hidden="1">
      <c r="A11" s="460"/>
      <c r="B11" s="505"/>
      <c r="C11" s="460"/>
      <c r="D11" s="1012" t="s">
        <v>110</v>
      </c>
      <c r="E11" s="1015" t="s">
        <v>316</v>
      </c>
      <c r="F11" s="1014" t="str">
        <f>IF(region_name="","",region_name)</f>
        <v>Тульская область</v>
      </c>
      <c r="G11" s="1015" t="s">
        <v>317</v>
      </c>
      <c r="H11" s="478"/>
      <c r="J11" s="458">
        <v>0</v>
      </c>
    </row>
    <row customHeight="1" ht="22.5" hidden="1">
      <c r="A12" s="460"/>
      <c r="B12" s="505"/>
      <c r="C12" s="460"/>
      <c r="D12" s="448" t="s">
        <v>110</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318</v>
      </c>
      <c r="G12" s="477"/>
      <c r="H12" s="478"/>
      <c r="J12" s="458">
        <v>0</v>
      </c>
    </row>
    <row customHeight="1" ht="23.25">
      <c r="A13" s="460"/>
      <c r="B13" s="505"/>
      <c r="C13" s="460"/>
      <c r="D13" s="448" t="s">
        <v>110</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319</v>
      </c>
      <c r="E14" s="1013" t="s">
        <v>320</v>
      </c>
      <c r="F14" s="1014" t="str">
        <f>IF(inn="","",inn)</f>
        <v>7107516834</v>
      </c>
      <c r="G14" s="1015" t="s">
        <v>321</v>
      </c>
      <c r="H14" s="478"/>
      <c r="J14" s="458">
        <v>0</v>
      </c>
    </row>
    <row customHeight="1" ht="22.5" hidden="1">
      <c r="A15" s="460"/>
      <c r="B15" s="505"/>
      <c r="C15" s="460"/>
      <c r="D15" s="1012" t="s">
        <v>322</v>
      </c>
      <c r="E15" s="1013" t="s">
        <v>323</v>
      </c>
      <c r="F15" s="1014" t="str">
        <f>IF(kpp="","",kpp)</f>
        <v>711643001</v>
      </c>
      <c r="G15" s="1015" t="s">
        <v>324</v>
      </c>
      <c r="H15" s="478"/>
      <c r="J15" s="458">
        <v>0</v>
      </c>
    </row>
    <row customHeight="1" ht="39">
      <c r="A16" s="460"/>
      <c r="B16" s="505"/>
      <c r="C16" s="460"/>
      <c r="D16" s="448" t="s">
        <v>111</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91</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92</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325</v>
      </c>
      <c r="B19" s="505"/>
      <c r="C19" s="2216"/>
      <c r="D19" s="448" t="str">
        <f>A19</f>
        <v>5.1</v>
      </c>
      <c r="E19" s="445" t="s">
        <v>326</v>
      </c>
      <c r="F19" s="446" t="s">
        <v>318</v>
      </c>
      <c r="G19" s="447" t="s">
        <v>327</v>
      </c>
      <c r="H19" s="478"/>
      <c r="I19" s="855"/>
      <c r="J19" s="458">
        <v>0</v>
      </c>
    </row>
    <row customHeight="1" ht="24" hidden="1">
      <c r="A20" s="2205"/>
      <c r="B20" s="505"/>
      <c r="C20" s="2216"/>
      <c r="D20" s="443" t="str">
        <f>D19&amp;".1"</f>
        <v>5.1.1</v>
      </c>
      <c r="E20" s="442" t="s">
        <v>328</v>
      </c>
      <c r="F20" s="884" t="s">
        <v>28</v>
      </c>
      <c r="G20" s="477"/>
      <c r="H20" s="478"/>
      <c r="I20" s="855"/>
      <c r="J20" s="458">
        <v>0</v>
      </c>
    </row>
    <row customHeight="1" ht="22.5" hidden="1">
      <c r="A21" s="2205"/>
      <c r="B21" s="505"/>
      <c r="C21" s="2216"/>
      <c r="D21" s="443" t="str">
        <f>D19&amp;".2"</f>
        <v>5.1.2</v>
      </c>
      <c r="E21" s="442" t="s">
        <v>329</v>
      </c>
      <c r="F21" s="1736" t="s">
        <v>28</v>
      </c>
      <c r="G21" s="447" t="s">
        <v>330</v>
      </c>
      <c r="H21" s="478"/>
      <c r="I21" s="855"/>
      <c r="J21" s="458">
        <v>0</v>
      </c>
    </row>
    <row customHeight="1" ht="22.5" hidden="1">
      <c r="A22" s="2205"/>
      <c r="B22" s="505"/>
      <c r="C22" s="2216"/>
      <c r="D22" s="443" t="str">
        <f>D19&amp;".3"</f>
        <v>5.1.3</v>
      </c>
      <c r="E22" s="442" t="s">
        <v>331</v>
      </c>
      <c r="F22" s="884" t="s">
        <v>28</v>
      </c>
      <c r="G22" s="477"/>
      <c r="H22" s="478"/>
      <c r="I22" s="855"/>
      <c r="J22" s="458">
        <v>0</v>
      </c>
    </row>
    <row customHeight="1" ht="22.5" hidden="1">
      <c r="A23" s="2205"/>
      <c r="B23" s="505"/>
      <c r="C23" s="2216"/>
      <c r="D23" s="443" t="str">
        <f>D19&amp;".4"</f>
        <v>5.1.4</v>
      </c>
      <c r="E23" s="442" t="s">
        <v>332</v>
      </c>
      <c r="F23" s="884" t="s">
        <v>28</v>
      </c>
      <c r="G23" s="447" t="s">
        <v>333</v>
      </c>
      <c r="H23" s="478"/>
      <c r="I23" s="855"/>
      <c r="J23" s="458">
        <v>0</v>
      </c>
    </row>
    <row customHeight="1" ht="22.5" hidden="1">
      <c r="A24" s="1981"/>
      <c r="B24" s="505"/>
      <c r="C24" s="495"/>
      <c r="D24" s="470"/>
      <c r="E24" s="1171" t="s">
        <v>334</v>
      </c>
      <c r="F24" s="471"/>
      <c r="G24" s="472"/>
      <c r="H24" s="478"/>
      <c r="I24" s="855"/>
      <c r="J24" s="458">
        <v>0</v>
      </c>
    </row>
    <row s="504" customFormat="1" customHeight="1" ht="24.75" hidden="1">
      <c r="A25" s="460"/>
      <c r="B25" s="505"/>
      <c r="C25" s="505"/>
      <c r="D25" s="1009" t="s">
        <v>91</v>
      </c>
      <c r="E25" s="1011" t="s">
        <v>335</v>
      </c>
      <c r="F25" s="1016" t="s">
        <v>318</v>
      </c>
      <c r="G25" s="1011"/>
      <c r="J25" s="504">
        <v>0</v>
      </c>
    </row>
    <row s="504" customFormat="1" customHeight="1" ht="11.25" hidden="1">
      <c r="A26" s="460"/>
      <c r="B26" s="505"/>
      <c r="C26" s="505"/>
      <c r="D26" s="1009" t="s">
        <v>336</v>
      </c>
      <c r="E26" s="1010" t="s">
        <v>337</v>
      </c>
      <c r="F26" s="1016" t="s">
        <v>318</v>
      </c>
      <c r="G26" s="1011"/>
      <c r="J26" s="504">
        <v>0</v>
      </c>
    </row>
    <row s="504" customFormat="1" customHeight="1" ht="11.25" hidden="1">
      <c r="A27" s="460"/>
      <c r="B27" s="505"/>
      <c r="C27" s="505"/>
      <c r="D27" s="1009" t="s">
        <v>338</v>
      </c>
      <c r="E27" s="1017" t="s">
        <v>339</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340</v>
      </c>
      <c r="E28" s="1017" t="s">
        <v>341</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342</v>
      </c>
      <c r="E29" s="1017" t="s">
        <v>343</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344</v>
      </c>
      <c r="E30" s="1010" t="s">
        <v>345</v>
      </c>
      <c r="F30" s="1018"/>
      <c r="G30" s="1011"/>
      <c r="J30" s="504">
        <v>0</v>
      </c>
    </row>
    <row s="504" customFormat="1" customHeight="1" ht="11.25" hidden="1">
      <c r="A31" s="460"/>
      <c r="B31" s="505"/>
      <c r="C31" s="505"/>
      <c r="D31" s="1009" t="s">
        <v>346</v>
      </c>
      <c r="E31" s="1010" t="s">
        <v>347</v>
      </c>
      <c r="F31" s="1018"/>
      <c r="G31" s="1011"/>
      <c r="J31" s="504">
        <v>0</v>
      </c>
    </row>
    <row s="504" customFormat="1" customHeight="1" ht="11.25" hidden="1">
      <c r="A32" s="460"/>
      <c r="B32" s="505"/>
      <c r="C32" s="505"/>
      <c r="D32" s="1009" t="s">
        <v>348</v>
      </c>
      <c r="E32" s="1010" t="s">
        <v>349</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318</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350</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350</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318</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351</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352</v>
      </c>
      <c r="H44" s="478"/>
      <c r="J44" s="458">
        <v>22</v>
      </c>
    </row>
    <row customHeight="1" ht="23.25">
      <c r="A45" s="460"/>
      <c r="B45" s="505"/>
      <c r="C45" s="460"/>
      <c r="D45" s="443">
        <f>D44+1</f>
        <v>11</v>
      </c>
      <c r="E45" s="441" t="s">
        <v>353</v>
      </c>
      <c r="F45" s="446" t="s">
        <v>318</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354</v>
      </c>
      <c r="H46" s="478"/>
      <c r="J46" s="458">
        <v>23</v>
      </c>
    </row>
    <row customHeight="1" ht="24">
      <c r="A47" s="2205"/>
      <c r="B47" s="505"/>
      <c r="C47" s="495"/>
      <c r="D47" s="443" t="str">
        <f>D45&amp;".2"</f>
        <v>11.2</v>
      </c>
      <c r="E47" s="445" t="s">
        <v>355</v>
      </c>
      <c r="F47" s="493"/>
      <c r="G47" s="440" t="s">
        <v>356</v>
      </c>
      <c r="H47" s="478"/>
      <c r="J47" s="458">
        <v>23</v>
      </c>
    </row>
    <row customHeight="1" ht="24">
      <c r="A48" s="2205"/>
      <c r="B48" s="505"/>
      <c r="C48" s="495"/>
      <c r="D48" s="443" t="str">
        <f>D45&amp;".3"</f>
        <v>11.3</v>
      </c>
      <c r="E48" s="445" t="s">
        <v>357</v>
      </c>
      <c r="F48" s="493"/>
      <c r="G48" s="440" t="s">
        <v>358</v>
      </c>
      <c r="H48" s="478"/>
      <c r="J48" s="458">
        <v>23</v>
      </c>
    </row>
    <row customHeight="1" ht="24">
      <c r="A49" s="2205"/>
      <c r="B49" s="505"/>
      <c r="C49" s="495"/>
      <c r="D49" s="443" t="str">
        <f>IF(TEMPLATE_SPHERE="TKO",D45&amp;".0",D45&amp;".4")</f>
        <v>11.4</v>
      </c>
      <c r="E49" s="439" t="s">
        <v>359</v>
      </c>
      <c r="F49" s="1688"/>
      <c r="G49" s="1765" t="s">
        <v>360</v>
      </c>
      <c r="H49" s="478"/>
      <c r="J49" s="458">
        <v>23</v>
      </c>
    </row>
    <row customHeight="1" ht="24">
      <c r="A50" s="460"/>
      <c r="B50" s="505"/>
      <c r="C50" s="460"/>
      <c r="D50" s="470"/>
      <c r="E50" s="418" t="s">
        <v>361</v>
      </c>
      <c r="F50" s="471"/>
      <c r="G50" s="1765" t="s">
        <v>362</v>
      </c>
      <c r="H50" s="479"/>
      <c r="J50" s="458">
        <v>23</v>
      </c>
    </row>
    <row customHeight="1" ht="24">
      <c r="A51" s="861"/>
      <c r="B51" s="505"/>
      <c r="C51" s="495"/>
      <c r="D51" s="443">
        <f>D45+1</f>
        <v>12</v>
      </c>
      <c r="E51" s="531" t="s">
        <v>363</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83</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13978-D5A6-6688-3788-E3289698320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customWidth="1"/>
    <col min="30" max="30" style="1638" width="1.7109375" hidden="1" customWidth="1"/>
    <col min="31" max="33" style="1638" width="103.7109375" hidden="1" customWidth="1"/>
    <col min="34" max="34" style="1638" width="103.7109375"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364</v>
      </c>
      <c r="I1" s="2220"/>
      <c r="J1" s="2220"/>
      <c r="K1" s="2220"/>
      <c r="L1" s="2220"/>
      <c r="M1" s="2220"/>
      <c r="N1" s="2220"/>
      <c r="O1" s="2220"/>
      <c r="P1" s="2220"/>
      <c r="Q1" s="2220"/>
      <c r="R1" s="2220"/>
      <c r="T1" s="2220" t="s">
        <v>365</v>
      </c>
      <c r="U1" s="2220"/>
      <c r="V1" s="2220"/>
      <c r="X1" s="2220" t="s">
        <v>366</v>
      </c>
      <c r="Y1" s="2220"/>
      <c r="Z1" s="2220"/>
      <c r="AB1" s="2220" t="s">
        <v>367</v>
      </c>
      <c r="AC1" s="2220"/>
      <c r="AT1" s="450" t="s">
        <v>14</v>
      </c>
    </row>
    <row customHeight="1" ht="14.25" hidden="1">
      <c r="AT2" s="450">
        <v>0</v>
      </c>
    </row>
    <row s="1616" customFormat="1" customHeight="1" ht="5.25">
      <c r="C3" s="704"/>
      <c r="D3" s="705"/>
      <c r="E3" s="705"/>
      <c r="F3" s="705"/>
      <c r="G3" s="705"/>
      <c r="H3" s="705" t="s">
        <v>368</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горячее водоснабжение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Филиал Восточный ООО "Компания коммунальной сферы"</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312</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313</v>
      </c>
      <c r="AF7" s="2226" t="s">
        <v>313</v>
      </c>
      <c r="AG7" s="2226" t="s">
        <v>313</v>
      </c>
      <c r="AH7" s="2226" t="s">
        <v>313</v>
      </c>
      <c r="AT7" s="450">
        <v>14</v>
      </c>
    </row>
    <row customHeight="1" ht="27.299999999999997">
      <c r="C8" s="453"/>
      <c r="D8" s="2130" t="s">
        <v>89</v>
      </c>
      <c r="E8" s="2226" t="str">
        <f>"Наименование "&amp;IF(TEMPLATE_SPHERE&lt;&gt;"HEAT","централизованной ","")&amp;"системы "&amp;TEMPLATE_SPHERE_RUS</f>
        <v>Наименование централизованной системы горячего водоснабжения</v>
      </c>
      <c r="F8" s="2226" t="str">
        <f>IF(TEMPLATE_SPHERE&lt;&gt;"HEAT","Регулируемый вид деятельности","Вид регулируемой деятельности")</f>
        <v>Регулируемый вид деятельности</v>
      </c>
      <c r="G8" s="831"/>
      <c r="H8" s="2227" t="s">
        <v>369</v>
      </c>
      <c r="I8" s="2229" t="s">
        <v>370</v>
      </c>
      <c r="J8" s="2226" t="s">
        <v>371</v>
      </c>
      <c r="K8" s="2226"/>
      <c r="L8" s="2226"/>
      <c r="M8" s="2221"/>
      <c r="N8" s="2226" t="s">
        <v>372</v>
      </c>
      <c r="O8" s="2226"/>
      <c r="P8" s="2226" t="s">
        <v>373</v>
      </c>
      <c r="Q8" s="2226"/>
      <c r="R8" s="2233" t="s">
        <v>374</v>
      </c>
      <c r="S8" s="827"/>
      <c r="T8" s="2231" t="s">
        <v>375</v>
      </c>
      <c r="U8" s="2231" t="s">
        <v>376</v>
      </c>
      <c r="V8" s="2231" t="s">
        <v>377</v>
      </c>
      <c r="W8" s="829"/>
      <c r="X8" s="2231" t="s">
        <v>378</v>
      </c>
      <c r="Y8" s="2231" t="s">
        <v>379</v>
      </c>
      <c r="Z8" s="2231" t="s">
        <v>380</v>
      </c>
      <c r="AA8" s="829"/>
      <c r="AB8" s="2231" t="s">
        <v>381</v>
      </c>
      <c r="AC8" s="2231" t="s">
        <v>374</v>
      </c>
      <c r="AD8" s="829"/>
      <c r="AE8" s="2226"/>
      <c r="AF8" s="2226"/>
      <c r="AG8" s="2226"/>
      <c r="AH8" s="2226"/>
      <c r="AT8" s="450">
        <v>26</v>
      </c>
    </row>
    <row customHeight="1" ht="46.199999999999996">
      <c r="C9" s="453"/>
      <c r="D9" s="2130"/>
      <c r="E9" s="2226"/>
      <c r="F9" s="2226"/>
      <c r="G9" s="832"/>
      <c r="H9" s="2228"/>
      <c r="I9" s="2230"/>
      <c r="J9" s="428" t="s">
        <v>382</v>
      </c>
      <c r="K9" s="428" t="s">
        <v>383</v>
      </c>
      <c r="L9" s="428" t="s">
        <v>384</v>
      </c>
      <c r="M9" s="434" t="s">
        <v>385</v>
      </c>
      <c r="N9" s="428" t="s">
        <v>386</v>
      </c>
      <c r="O9" s="428" t="s">
        <v>385</v>
      </c>
      <c r="P9" s="428" t="s">
        <v>387</v>
      </c>
      <c r="Q9" s="428" t="s">
        <v>385</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388</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110</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389</v>
      </c>
      <c r="AF12" s="2224" t="s">
        <v>390</v>
      </c>
      <c r="AG12" s="2224" t="s">
        <v>391</v>
      </c>
      <c r="AH12" s="2224" t="s">
        <v>392</v>
      </c>
      <c r="AI12" s="450"/>
      <c r="AM12" s="514"/>
      <c r="AP12" s="503" t="s">
        <v>393</v>
      </c>
      <c r="AQ12" s="503" t="s">
        <v>393</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83</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433D8-6FF8-A508-A7B8-14CEBE9C7C3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364</v>
      </c>
      <c r="I1" s="2220"/>
      <c r="V1" s="1610" t="s">
        <v>14</v>
      </c>
    </row>
    <row s="1638" customFormat="1" customHeight="1" ht="14.25" hidden="1">
      <c r="C2" s="1622"/>
      <c r="D2" s="2236" t="s">
        <v>110</v>
      </c>
      <c r="E2" s="2238"/>
      <c r="F2" s="1628"/>
      <c r="G2" s="1623" t="s">
        <v>110</v>
      </c>
      <c r="H2" s="1626"/>
      <c r="I2" s="1624"/>
      <c r="L2" s="1625"/>
      <c r="M2" s="1625"/>
      <c r="N2" s="1625"/>
      <c r="O2" s="1625" t="s">
        <v>394</v>
      </c>
      <c r="P2" s="1625"/>
      <c r="Q2" s="1625"/>
      <c r="R2" s="1627" t="s">
        <v>393</v>
      </c>
      <c r="S2" s="1627" t="s">
        <v>393</v>
      </c>
      <c r="T2" s="1625"/>
      <c r="U2" s="1625"/>
      <c r="V2" s="1621">
        <v>0</v>
      </c>
    </row>
    <row s="1638" customFormat="1" customHeight="1" ht="14.25" hidden="1">
      <c r="C3" s="1622"/>
      <c r="D3" s="2237"/>
      <c r="E3" s="2239"/>
      <c r="F3" s="408"/>
      <c r="G3" s="872"/>
      <c r="H3" s="872" t="s">
        <v>395</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368</v>
      </c>
      <c r="I5" s="705"/>
      <c r="J5" s="705"/>
      <c r="L5" s="1617"/>
      <c r="M5" s="1617"/>
      <c r="N5" s="1617"/>
      <c r="O5" s="1617"/>
      <c r="P5" s="1617"/>
      <c r="Q5" s="1617"/>
      <c r="R5" s="1617"/>
      <c r="S5" s="1617"/>
      <c r="T5" s="1617"/>
      <c r="U5" s="1617"/>
      <c r="V5" s="1616">
        <v>5</v>
      </c>
    </row>
    <row customHeight="1" ht="29.25">
      <c r="C6" s="1519"/>
      <c r="D6" s="2240" t="s">
        <v>396</v>
      </c>
      <c r="E6" s="2240"/>
      <c r="F6" s="2240"/>
      <c r="G6" s="2240"/>
      <c r="H6" s="2240"/>
      <c r="I6" s="2240"/>
      <c r="J6" s="494"/>
      <c r="K6" s="1618"/>
      <c r="V6" s="1610">
        <v>28</v>
      </c>
    </row>
    <row customHeight="1" ht="18">
      <c r="C7" s="1519"/>
      <c r="D7" s="2179" t="str">
        <f>IF(org=0,"Не определено",org)</f>
        <v>Филиал Восточный ООО "Компания коммунальной сферы"</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312</v>
      </c>
      <c r="E10" s="2222"/>
      <c r="F10" s="2222"/>
      <c r="G10" s="2222"/>
      <c r="H10" s="2222"/>
      <c r="I10" s="2222"/>
      <c r="J10" s="2226" t="s">
        <v>313</v>
      </c>
      <c r="V10" s="1610">
        <v>14</v>
      </c>
    </row>
    <row customHeight="1" ht="27.299999999999997">
      <c r="C11" s="1519"/>
      <c r="D11" s="2130" t="s">
        <v>89</v>
      </c>
      <c r="E11" s="2226" t="s">
        <v>106</v>
      </c>
      <c r="F11" s="2195" t="s">
        <v>89</v>
      </c>
      <c r="G11" s="2196"/>
      <c r="H11" s="2178" t="s">
        <v>397</v>
      </c>
      <c r="I11" s="2178" t="s">
        <v>398</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388</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110</v>
      </c>
      <c r="E14" s="2238"/>
      <c r="F14" s="1620"/>
      <c r="G14" s="1619" t="s">
        <v>110</v>
      </c>
      <c r="H14" s="1626"/>
      <c r="I14" s="1624"/>
      <c r="J14" s="2172" t="s">
        <v>399</v>
      </c>
      <c r="K14" s="1610"/>
      <c r="R14" s="503" t="s">
        <v>393</v>
      </c>
      <c r="S14" s="503" t="s">
        <v>393</v>
      </c>
      <c r="V14" s="1610">
        <v>14</v>
      </c>
    </row>
    <row customHeight="1" ht="14.699999999999998">
      <c r="A15" s="1610"/>
      <c r="C15" s="1519"/>
      <c r="D15" s="2237"/>
      <c r="E15" s="2239"/>
      <c r="F15" s="408"/>
      <c r="G15" s="872"/>
      <c r="H15" s="872" t="s">
        <v>395</v>
      </c>
      <c r="I15" s="316"/>
      <c r="J15" s="2173"/>
      <c r="K15" s="1610"/>
      <c r="R15" s="503"/>
      <c r="S15" s="503"/>
      <c r="V15" s="1610">
        <v>14</v>
      </c>
    </row>
    <row customHeight="1" ht="14.699999999999998">
      <c r="A16" s="1610"/>
      <c r="C16" s="1519"/>
      <c r="D16" s="408"/>
      <c r="E16" s="872" t="s">
        <v>122</v>
      </c>
      <c r="F16" s="316"/>
      <c r="G16" s="316"/>
      <c r="H16" s="409"/>
      <c r="I16" s="409"/>
      <c r="J16" s="2174"/>
      <c r="K16" s="1610"/>
      <c r="V16" s="1610">
        <v>14</v>
      </c>
    </row>
    <row customHeight="1" ht="14.699999999999998">
      <c r="K17" s="1610"/>
      <c r="V17" s="1610">
        <v>14</v>
      </c>
    </row>
    <row customHeight="1" ht="22.5" hidden="1">
      <c r="A18" s="1611" t="s">
        <v>83</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3DCF8-11F8-8C58-F2D8-0153EADCB68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84</v>
      </c>
      <c r="H1" s="492" t="s">
        <v>85</v>
      </c>
      <c r="I1" s="492" t="s">
        <v>86</v>
      </c>
      <c r="P1" s="492" t="s">
        <v>84</v>
      </c>
      <c r="Q1" s="492" t="s">
        <v>85</v>
      </c>
      <c r="R1" s="492" t="s">
        <v>86</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400</v>
      </c>
      <c r="F4" s="2241"/>
      <c r="G4" s="2242"/>
      <c r="H4" s="2242"/>
      <c r="I4" s="2243"/>
      <c r="J4" s="494"/>
      <c r="K4" s="456"/>
      <c r="L4" s="456"/>
      <c r="W4" s="450">
        <v>22</v>
      </c>
    </row>
    <row s="1638" customFormat="1" customHeight="1" ht="18">
      <c r="A5" s="762"/>
      <c r="D5" s="825"/>
      <c r="E5" s="2217" t="str">
        <f>IF(org=0,"Не определено",org)</f>
        <v>Филиал Восточный ООО "Компания коммунальной сферы"</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312</v>
      </c>
      <c r="F7" s="2211"/>
      <c r="G7" s="2212"/>
      <c r="H7" s="2212"/>
      <c r="I7" s="2212"/>
      <c r="J7" s="2212"/>
      <c r="K7" s="2212"/>
      <c r="L7" s="2226" t="s">
        <v>313</v>
      </c>
      <c r="W7" s="450">
        <v>14</v>
      </c>
    </row>
    <row customHeight="1" ht="48.29999999999999">
      <c r="D8" s="453"/>
      <c r="E8" s="476" t="s">
        <v>89</v>
      </c>
      <c r="F8" s="826"/>
      <c r="G8" s="468" t="s">
        <v>87</v>
      </c>
      <c r="H8" s="468" t="s">
        <v>88</v>
      </c>
      <c r="I8" s="417" t="s">
        <v>86</v>
      </c>
      <c r="J8" s="417" t="s">
        <v>401</v>
      </c>
      <c r="K8" s="417" t="s">
        <v>402</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403</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62</v>
      </c>
      <c r="K12" s="1167" t="s">
        <v>28</v>
      </c>
      <c r="L12" s="2244"/>
      <c r="M12" s="514"/>
      <c r="N12" s="514"/>
      <c r="O12" s="514"/>
      <c r="P12" s="519" t="s">
        <v>404</v>
      </c>
      <c r="Q12" s="519" t="s">
        <v>405</v>
      </c>
      <c r="R12" s="520" t="s">
        <v>406</v>
      </c>
      <c r="S12" s="514" t="s">
        <v>407</v>
      </c>
      <c r="T12" s="514"/>
      <c r="U12" s="514"/>
      <c r="V12" s="514"/>
      <c r="W12" s="483">
        <v>14</v>
      </c>
    </row>
    <row customHeight="1" ht="15.75">
      <c r="A13" s="2102"/>
      <c r="B13" s="508"/>
      <c r="D13" s="509"/>
      <c r="E13" s="408"/>
      <c r="F13" s="532"/>
      <c r="G13" s="419" t="s">
        <v>103</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83</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49B98-37A7-0F78-A478-7094EDDFBE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411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413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414</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415</v>
      </c>
      <c r="M6" s="540"/>
      <c r="P6" s="2260">
        <v>1</v>
      </c>
      <c r="Q6" s="1308"/>
      <c r="R6" s="359"/>
      <c r="S6" s="1312">
        <f>$I6</f>
      </c>
      <c r="T6" s="288" t="s">
        <v>416</v>
      </c>
      <c r="U6" s="303"/>
      <c r="V6" s="2248"/>
      <c r="W6" s="2249"/>
      <c r="X6" s="2249"/>
      <c r="Y6" s="2249"/>
      <c r="Z6" s="2249"/>
      <c r="AA6" s="2249"/>
      <c r="AB6" s="2249"/>
      <c r="AC6" s="2250"/>
      <c r="AD6" s="2248"/>
      <c r="AE6" s="2249"/>
      <c r="AF6" s="2249"/>
      <c r="AG6" s="2249"/>
      <c r="AH6" s="2249"/>
      <c r="AI6" s="2249"/>
      <c r="AJ6" s="2249"/>
      <c r="AK6" s="2249"/>
      <c r="AL6" s="2250"/>
      <c r="AM6" s="1261" t="s">
        <v>417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418</v>
      </c>
      <c r="M7" s="540"/>
      <c r="N7" s="1369"/>
      <c r="P7" s="2260"/>
      <c r="Q7" s="2260">
        <v>1</v>
      </c>
      <c r="R7" s="360"/>
      <c r="S7" s="1312">
        <f>$J7</f>
      </c>
      <c r="T7" s="289" t="s">
        <v>419</v>
      </c>
      <c r="U7" s="303"/>
      <c r="V7" s="2248"/>
      <c r="W7" s="2249"/>
      <c r="X7" s="2249"/>
      <c r="Y7" s="2249"/>
      <c r="Z7" s="2249"/>
      <c r="AA7" s="2249"/>
      <c r="AB7" s="2249"/>
      <c r="AC7" s="2250"/>
      <c r="AD7" s="2248"/>
      <c r="AE7" s="2249"/>
      <c r="AF7" s="2249"/>
      <c r="AG7" s="2249"/>
      <c r="AH7" s="2249"/>
      <c r="AI7" s="2249"/>
      <c r="AJ7" s="2249"/>
      <c r="AK7" s="2249"/>
      <c r="AL7" s="2250"/>
      <c r="AM7" s="1261" t="s">
        <v>420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421</v>
      </c>
      <c r="M8" s="540"/>
      <c r="N8" s="1369"/>
      <c r="O8" s="1369"/>
      <c r="P8" s="2260"/>
      <c r="Q8" s="2260"/>
      <c r="R8" s="360">
        <v>1</v>
      </c>
      <c r="S8" s="1312">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422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424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263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264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62</v>
      </c>
      <c r="AJ17" s="2270"/>
      <c r="AK17" s="2271" t="s">
        <v>62</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428</v>
      </c>
      <c r="P22" s="1365"/>
      <c r="Q22" s="1374"/>
      <c r="R22" s="1374"/>
      <c r="S22" s="732"/>
      <c r="T22" s="1163" t="s">
        <v>429</v>
      </c>
      <c r="AA22" s="189" t="s">
        <v>430</v>
      </c>
      <c r="AC22" s="189" t="s">
        <v>431</v>
      </c>
      <c r="AD22" s="1163" t="s">
        <v>429</v>
      </c>
      <c r="AI22" s="189" t="s">
        <v>432</v>
      </c>
      <c r="AK22" s="189" t="s">
        <v>431</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Филиал Восточный ООО "Компания коммунальной сферы"</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Комитет Тульской области по тарифам</v>
      </c>
      <c r="W29" s="2254"/>
      <c r="X29" s="2254"/>
      <c r="Y29" s="2254"/>
      <c r="Z29" s="2254"/>
      <c r="AA29" s="2254"/>
      <c r="AB29" s="2254"/>
      <c r="AC29" s="329"/>
      <c r="AD29" s="2254" t="str">
        <f>IF(TITLE_NAME_OR_PR_CHANGE="",IF(TITLE_NAME_OR_PR="","",TITLE_NAME_OR_PR),TITLE_NAME_OR_PR_CHANGE)</f>
        <v>Комитет Тульской области по тарифам</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433</v>
      </c>
      <c r="T30" s="2253"/>
      <c r="U30" s="1375"/>
      <c r="V30" s="2267" t="str">
        <f>IF(TITLE_DATE_PR_CHANGE="",IF(TITLE_DATE_PR="","",TITLE_DATE_PR),TITLE_DATE_PR_CHANGE)</f>
        <v>45643</v>
      </c>
      <c r="W30" s="2267"/>
      <c r="X30" s="2267"/>
      <c r="Y30" s="2267"/>
      <c r="Z30" s="2267"/>
      <c r="AA30" s="2267"/>
      <c r="AB30" s="2267"/>
      <c r="AC30" s="329"/>
      <c r="AD30" s="2267" t="str">
        <f>IF(TITLE_DATE_PR_CHANGE="",IF(TITLE_DATE_PR="","",TITLE_DATE_PR),TITLE_DATE_PR_CHANGE)</f>
        <v>45643</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434</v>
      </c>
      <c r="T31" s="2253"/>
      <c r="U31" s="1375"/>
      <c r="V31" s="2254" t="str">
        <f>IF(TITLE_NUMBER_PR_CHANGE="",IF(TITLE_NUMBER_PR="","",TITLE_NUMBER_PR),TITLE_NUMBER_PR_CHANGE)</f>
        <v>49/3</v>
      </c>
      <c r="W31" s="2254"/>
      <c r="X31" s="2254"/>
      <c r="Y31" s="2254"/>
      <c r="Z31" s="2254"/>
      <c r="AA31" s="2254"/>
      <c r="AB31" s="2254"/>
      <c r="AC31" s="329"/>
      <c r="AD31" s="2254" t="str">
        <f>IF(TITLE_NUMBER_PR_CHANGE="",IF(TITLE_NUMBER_PR="","",TITLE_NUMBER_PR),TITLE_NUMBER_PR_CHANGE)</f>
        <v>49/3</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https://tarif.tularegion.ru/</v>
      </c>
      <c r="W32" s="2254"/>
      <c r="X32" s="2254"/>
      <c r="Y32" s="2254"/>
      <c r="Z32" s="2254"/>
      <c r="AA32" s="2254"/>
      <c r="AB32" s="2254"/>
      <c r="AC32" s="329"/>
      <c r="AD32" s="2254" t="str">
        <f>IF(TITLE_IST_PUB_CHANGE="",IF(TITLE_IST_PUB="","",TITLE_IST_PUB),TITLE_IST_PUB_CHANGE)</f>
        <v>https://tarif.tularegion.ru/</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435</v>
      </c>
      <c r="T34" s="2253"/>
      <c r="U34" s="1375"/>
      <c r="V34" s="2267" t="str">
        <f>IF(TITLE_DATE_PR_CHANGE="",IF(TITLE_DATE_PR="","",TITLE_DATE_PR),TITLE_DATE_PR_CHANGE)</f>
        <v>45643</v>
      </c>
      <c r="W34" s="2267"/>
      <c r="X34" s="2267"/>
      <c r="Y34" s="2267"/>
      <c r="Z34" s="2267"/>
      <c r="AA34" s="2267"/>
      <c r="AB34" s="2267"/>
      <c r="AC34" s="329"/>
      <c r="AD34" s="2267" t="str">
        <f>IF(TITLE_DATE_PR_CHANGE="",IF(TITLE_DATE_PR="","",TITLE_DATE_PR),TITLE_DATE_PR_CHANGE)</f>
        <v>45643</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436</v>
      </c>
      <c r="T35" s="2253"/>
      <c r="U35" s="1375"/>
      <c r="V35" s="2254" t="str">
        <f>IF(TITLE_NUMBER_PR_CHANGE="",IF(TITLE_NUMBER_PR="","",TITLE_NUMBER_PR),TITLE_NUMBER_PR_CHANGE)</f>
        <v>49/3</v>
      </c>
      <c r="W35" s="2254"/>
      <c r="X35" s="2254"/>
      <c r="Y35" s="2254"/>
      <c r="Z35" s="2254"/>
      <c r="AA35" s="2254"/>
      <c r="AB35" s="2254"/>
      <c r="AC35" s="329"/>
      <c r="AD35" s="2254" t="str">
        <f>IF(TITLE_NUMBER_PR_CHANGE="",IF(TITLE_NUMBER_PR="","",TITLE_NUMBER_PR),TITLE_NUMBER_PR_CHANGE)</f>
        <v>49/3</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437</v>
      </c>
      <c r="AD36" s="329"/>
      <c r="AE36" s="329"/>
      <c r="AF36" s="329"/>
      <c r="AG36" s="329"/>
      <c r="AH36" s="329"/>
      <c r="AI36" s="329"/>
      <c r="AJ36" s="329"/>
      <c r="AK36" s="281" t="s">
        <v>437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313</v>
      </c>
      <c r="AS38" s="1158">
        <v>14</v>
      </c>
    </row>
    <row customHeight="1" ht="14.699999999999998">
      <c r="Q39" s="379"/>
      <c r="R39" s="379"/>
      <c r="S39" s="2276" t="s">
        <v>89</v>
      </c>
      <c r="T39" s="2212" t="s">
        <v>438</v>
      </c>
      <c r="U39" s="304"/>
      <c r="V39" s="2277" t="s">
        <v>439</v>
      </c>
      <c r="W39" s="2278"/>
      <c r="X39" s="2278"/>
      <c r="Y39" s="2278"/>
      <c r="Z39" s="2278"/>
      <c r="AA39" s="2278"/>
      <c r="AB39" s="2279"/>
      <c r="AC39" s="2280" t="s">
        <v>440</v>
      </c>
      <c r="AD39" s="2277" t="s">
        <v>439</v>
      </c>
      <c r="AE39" s="2278"/>
      <c r="AF39" s="2278"/>
      <c r="AG39" s="2278"/>
      <c r="AH39" s="2278"/>
      <c r="AI39" s="2278"/>
      <c r="AJ39" s="2279"/>
      <c r="AK39" s="2280" t="s">
        <v>441</v>
      </c>
      <c r="AL39" s="2283" t="s">
        <v>442</v>
      </c>
      <c r="AM39" s="2130"/>
      <c r="AS39" s="1158">
        <v>14</v>
      </c>
    </row>
    <row customHeight="1" ht="35.699999999999996">
      <c r="Q40" s="379"/>
      <c r="R40" s="379"/>
      <c r="S40" s="2276"/>
      <c r="T40" s="2212"/>
      <c r="U40" s="1034"/>
      <c r="V40" s="2263" t="s">
        <v>443</v>
      </c>
      <c r="W40" s="2613" t="s">
        <v>444</v>
      </c>
      <c r="X40" s="2265" t="s">
        <v>445</v>
      </c>
      <c r="Y40" s="2266"/>
      <c r="Z40" s="2265" t="s">
        <v>446</v>
      </c>
      <c r="AA40" s="2272"/>
      <c r="AB40" s="2266"/>
      <c r="AC40" s="2281"/>
      <c r="AD40" s="2263" t="s">
        <v>443</v>
      </c>
      <c r="AE40" s="2286" t="s">
        <v>444</v>
      </c>
      <c r="AF40" s="2265" t="s">
        <v>445</v>
      </c>
      <c r="AG40" s="2266"/>
      <c r="AH40" s="2265" t="s">
        <v>446</v>
      </c>
      <c r="AI40" s="2272"/>
      <c r="AJ40" s="2266"/>
      <c r="AK40" s="2281"/>
      <c r="AL40" s="2284"/>
      <c r="AM40" s="2130"/>
      <c r="AS40" s="1158">
        <v>34</v>
      </c>
    </row>
    <row customHeight="1" ht="35.699999999999996">
      <c r="A41" s="1373"/>
      <c r="B41" s="1373" t="s">
        <v>136</v>
      </c>
      <c r="C41" s="1373" t="s">
        <v>137</v>
      </c>
      <c r="D41" s="1373" t="s">
        <v>138</v>
      </c>
      <c r="E41" s="1367" t="s">
        <v>447</v>
      </c>
      <c r="F41" s="1367" t="s">
        <v>448</v>
      </c>
      <c r="G41" s="1367" t="s">
        <v>449</v>
      </c>
      <c r="H41" s="1367" t="s">
        <v>450</v>
      </c>
      <c r="I41" s="1367" t="s">
        <v>451</v>
      </c>
      <c r="J41" s="1367" t="s">
        <v>452</v>
      </c>
      <c r="K41" s="1367" t="s">
        <v>453</v>
      </c>
      <c r="L41" s="1367" t="s">
        <v>428</v>
      </c>
      <c r="Q41" s="379"/>
      <c r="R41" s="379"/>
      <c r="S41" s="2276"/>
      <c r="T41" s="2212"/>
      <c r="U41" s="305"/>
      <c r="V41" s="2264"/>
      <c r="W41" s="2287"/>
      <c r="X41" s="1225" t="s">
        <v>454</v>
      </c>
      <c r="Y41" s="1225" t="s">
        <v>455</v>
      </c>
      <c r="Z41" s="1224" t="s">
        <v>456</v>
      </c>
      <c r="AA41" s="2273" t="s">
        <v>457</v>
      </c>
      <c r="AB41" s="2274"/>
      <c r="AC41" s="2282"/>
      <c r="AD41" s="2264"/>
      <c r="AE41" s="2287"/>
      <c r="AF41" s="1225" t="s">
        <v>454</v>
      </c>
      <c r="AG41" s="1225" t="s">
        <v>455</v>
      </c>
      <c r="AH41" s="1316" t="s">
        <v>456</v>
      </c>
      <c r="AI41" s="2273" t="s">
        <v>457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157</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23</v>
      </c>
    </row>
    <row customHeight="1" ht="24">
      <c r="A44" s="1366" t="s">
        <v>157</v>
      </c>
      <c r="B44" s="1366" t="s">
        <v>158</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410</v>
      </c>
      <c r="AO44" s="503"/>
      <c r="AP44" s="503" t="str">
        <f>IF(T44="","",T44)</f>
        <v>Территория действия тарифа</v>
      </c>
      <c r="AQ44" s="503"/>
      <c r="AR44" s="503"/>
      <c r="AS44" s="1158">
        <v>23</v>
      </c>
    </row>
    <row customHeight="1" ht="24">
      <c r="A45" s="1366" t="s">
        <v>157</v>
      </c>
      <c r="B45" s="1366" t="s">
        <v>158</v>
      </c>
      <c r="C45" s="1366" t="s">
        <v>159</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411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412</v>
      </c>
      <c r="AO45" s="503"/>
      <c r="AP45" s="503" t="str">
        <f>IF(T45="","",T45)</f>
        <v>Наименование системы теплоснабжения </v>
      </c>
      <c r="AQ45" s="503"/>
      <c r="AR45" s="503"/>
      <c r="AS45" s="1158">
        <v>23</v>
      </c>
    </row>
    <row customHeight="1" ht="24">
      <c r="A46" s="1366" t="s">
        <v>157</v>
      </c>
      <c r="B46" s="1366" t="s">
        <v>158</v>
      </c>
      <c r="C46" s="1366" t="s">
        <v>159</v>
      </c>
      <c r="D46" s="1366" t="s">
        <v>160</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413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414</v>
      </c>
      <c r="AO46" s="503"/>
      <c r="AP46" s="503" t="str">
        <f>IF(T46="","",T46)</f>
        <v>Источник тепловой энергии  </v>
      </c>
      <c r="AQ46" s="503"/>
      <c r="AR46" s="503"/>
      <c r="AS46" s="1158">
        <v>23</v>
      </c>
    </row>
    <row customHeight="1" ht="49.5">
      <c r="A47" s="1366" t="s">
        <v>157</v>
      </c>
      <c r="B47" s="1366" t="s">
        <v>158</v>
      </c>
      <c r="C47" s="1366" t="s">
        <v>159</v>
      </c>
      <c r="D47" s="1366" t="s">
        <v>160</v>
      </c>
      <c r="E47" s="2262"/>
      <c r="F47" s="2262"/>
      <c r="G47" s="2262"/>
      <c r="H47" s="2262"/>
      <c r="I47" s="2259" t="str">
        <f>S46&amp;".1"</f>
        <v>....1</v>
      </c>
      <c r="J47" s="1366"/>
      <c r="K47" s="1366"/>
      <c r="L47" s="1367" t="s">
        <v>415</v>
      </c>
      <c r="P47" s="2260">
        <v>1</v>
      </c>
      <c r="Q47" s="1223"/>
      <c r="R47" s="359"/>
      <c r="S47" s="1227" t="str">
        <f>$I47</f>
        <v>....1</v>
      </c>
      <c r="T47" s="288" t="s">
        <v>416</v>
      </c>
      <c r="U47" s="303"/>
      <c r="V47" s="2248"/>
      <c r="W47" s="2249"/>
      <c r="X47" s="2249"/>
      <c r="Y47" s="2249"/>
      <c r="Z47" s="2249"/>
      <c r="AA47" s="2249"/>
      <c r="AB47" s="2249"/>
      <c r="AC47" s="2250"/>
      <c r="AD47" s="2248"/>
      <c r="AE47" s="2249"/>
      <c r="AF47" s="2249"/>
      <c r="AG47" s="2249"/>
      <c r="AH47" s="2249"/>
      <c r="AI47" s="2249"/>
      <c r="AJ47" s="2249"/>
      <c r="AK47" s="2249"/>
      <c r="AL47" s="2250"/>
      <c r="AM47" s="1261" t="s">
        <v>417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157</v>
      </c>
      <c r="B48" s="1366" t="s">
        <v>158</v>
      </c>
      <c r="C48" s="1366" t="s">
        <v>159</v>
      </c>
      <c r="D48" s="1366" t="s">
        <v>160</v>
      </c>
      <c r="E48" s="2262"/>
      <c r="F48" s="2262"/>
      <c r="G48" s="2262"/>
      <c r="H48" s="2262"/>
      <c r="I48" s="2289"/>
      <c r="J48" s="2259" t="str">
        <f>I47&amp;".1"</f>
        <v>....1.1</v>
      </c>
      <c r="K48" s="1366"/>
      <c r="L48" s="1367" t="s">
        <v>418</v>
      </c>
      <c r="P48" s="2260"/>
      <c r="Q48" s="2260">
        <v>1</v>
      </c>
      <c r="R48" s="360"/>
      <c r="S48" s="1227" t="str">
        <f>$J48</f>
        <v>....1.1</v>
      </c>
      <c r="T48" s="289" t="s">
        <v>419</v>
      </c>
      <c r="U48" s="303"/>
      <c r="V48" s="2248"/>
      <c r="W48" s="2249"/>
      <c r="X48" s="2249"/>
      <c r="Y48" s="2249"/>
      <c r="Z48" s="2249"/>
      <c r="AA48" s="2249"/>
      <c r="AB48" s="2249"/>
      <c r="AC48" s="2250"/>
      <c r="AD48" s="2248"/>
      <c r="AE48" s="2249"/>
      <c r="AF48" s="2249"/>
      <c r="AG48" s="2249"/>
      <c r="AH48" s="2249"/>
      <c r="AI48" s="2249"/>
      <c r="AJ48" s="2249"/>
      <c r="AK48" s="2249"/>
      <c r="AL48" s="2250"/>
      <c r="AM48" s="1261" t="s">
        <v>420</v>
      </c>
      <c r="AO48" s="503"/>
      <c r="AP48" s="503" t="str">
        <f>IF(T48="","",T48)</f>
        <v>Группа потребителей</v>
      </c>
      <c r="AQ48" s="503"/>
      <c r="AR48" s="503"/>
      <c r="AS48" s="1158">
        <v>23</v>
      </c>
    </row>
    <row customHeight="1" ht="24">
      <c r="A49" s="1366" t="s">
        <v>157</v>
      </c>
      <c r="B49" s="1366" t="s">
        <v>158</v>
      </c>
      <c r="C49" s="1366" t="s">
        <v>159</v>
      </c>
      <c r="D49" s="1366" t="s">
        <v>160</v>
      </c>
      <c r="E49" s="2262"/>
      <c r="F49" s="2262"/>
      <c r="G49" s="2262"/>
      <c r="H49" s="2262"/>
      <c r="I49" s="2289"/>
      <c r="J49" s="2289"/>
      <c r="K49" s="2259" t="str">
        <f>J48&amp;".1"</f>
        <v>....1.1.1</v>
      </c>
      <c r="L49" s="1367" t="s">
        <v>421</v>
      </c>
      <c r="P49" s="2260"/>
      <c r="Q49" s="2260"/>
      <c r="R49" s="360">
        <v>1</v>
      </c>
      <c r="S49" s="1227"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422</v>
      </c>
      <c r="AN49" s="514">
        <f>STRCHECKDATE(V50:AL50)</f>
      </c>
      <c r="AO49" s="503"/>
      <c r="AP49" s="503" t="str">
        <f>IF(T49="","",T49)</f>
        <v/>
      </c>
      <c r="AQ49" s="503"/>
      <c r="AR49" s="503"/>
      <c r="AS49" s="1158">
        <v>23</v>
      </c>
    </row>
    <row customHeight="1" ht="1.05">
      <c r="A50" s="1366" t="s">
        <v>157</v>
      </c>
      <c r="B50" s="1366" t="s">
        <v>158</v>
      </c>
      <c r="C50" s="1366" t="s">
        <v>159</v>
      </c>
      <c r="D50" s="1366" t="s">
        <v>160</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157</v>
      </c>
      <c r="B51" s="1366" t="s">
        <v>158</v>
      </c>
      <c r="C51" s="1366" t="s">
        <v>159</v>
      </c>
      <c r="D51" s="1366" t="s">
        <v>160</v>
      </c>
      <c r="E51" s="2262"/>
      <c r="F51" s="2262"/>
      <c r="G51" s="2262"/>
      <c r="H51" s="2262"/>
      <c r="I51" s="2289"/>
      <c r="J51" s="2259"/>
      <c r="K51" s="1366"/>
      <c r="L51" s="1367"/>
      <c r="P51" s="2260"/>
      <c r="Q51" s="2260"/>
      <c r="R51" s="359"/>
      <c r="S51" s="1281"/>
      <c r="T51" s="291" t="s">
        <v>423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157</v>
      </c>
      <c r="B52" s="1366" t="s">
        <v>158</v>
      </c>
      <c r="C52" s="1366" t="s">
        <v>159</v>
      </c>
      <c r="D52" s="1366" t="s">
        <v>160</v>
      </c>
      <c r="E52" s="2262"/>
      <c r="F52" s="2262"/>
      <c r="G52" s="2262"/>
      <c r="H52" s="2262"/>
      <c r="I52" s="2259"/>
      <c r="J52" s="1366"/>
      <c r="K52" s="1366"/>
      <c r="L52" s="1367"/>
      <c r="P52" s="2260"/>
      <c r="Q52" s="1223"/>
      <c r="R52" s="359"/>
      <c r="S52" s="1281"/>
      <c r="T52" s="290" t="s">
        <v>424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157</v>
      </c>
      <c r="B53" s="1366" t="s">
        <v>158</v>
      </c>
      <c r="C53" s="1366" t="s">
        <v>159</v>
      </c>
      <c r="D53" s="1366" t="s">
        <v>160</v>
      </c>
      <c r="E53" s="2262"/>
      <c r="F53" s="2262"/>
      <c r="G53" s="2262"/>
      <c r="H53" s="2261"/>
      <c r="I53" s="1366"/>
      <c r="J53" s="1366"/>
      <c r="K53" s="1366"/>
      <c r="L53" s="1367"/>
      <c r="M53" s="1368"/>
      <c r="N53" s="1368"/>
      <c r="O53" s="540"/>
      <c r="P53" s="363"/>
      <c r="Q53" s="378"/>
      <c r="R53" s="358"/>
      <c r="S53" s="1281"/>
      <c r="T53" s="368" t="s">
        <v>425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157</v>
      </c>
      <c r="B54" s="1346" t="s">
        <v>158</v>
      </c>
      <c r="C54" s="1346" t="s">
        <v>159</v>
      </c>
      <c r="D54" s="1317"/>
      <c r="E54" s="2262"/>
      <c r="F54" s="2262"/>
      <c r="G54" s="2261"/>
      <c r="H54" s="1317"/>
      <c r="I54" s="1317"/>
      <c r="J54" s="1317"/>
      <c r="K54" s="1317"/>
      <c r="L54" s="1342"/>
      <c r="M54" s="1318"/>
      <c r="N54" s="1318"/>
      <c r="P54" s="1319"/>
      <c r="Q54" s="1320"/>
      <c r="R54" s="1319"/>
      <c r="S54" s="1325"/>
      <c r="T54" s="1328" t="s">
        <v>426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157</v>
      </c>
      <c r="B55" s="1346" t="s">
        <v>158</v>
      </c>
      <c r="C55" s="1317"/>
      <c r="D55" s="1317"/>
      <c r="E55" s="2262"/>
      <c r="F55" s="2261"/>
      <c r="G55" s="1317"/>
      <c r="H55" s="1317"/>
      <c r="I55" s="1317"/>
      <c r="J55" s="1317"/>
      <c r="K55" s="1317"/>
      <c r="L55" s="1342"/>
      <c r="M55" s="1324"/>
      <c r="N55" s="1324"/>
      <c r="P55" s="1319"/>
      <c r="Q55" s="1320"/>
      <c r="R55" s="1319"/>
      <c r="S55" s="1325"/>
      <c r="T55" s="1328" t="s">
        <v>263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157</v>
      </c>
      <c r="B56" s="1346"/>
      <c r="C56" s="1346"/>
      <c r="D56" s="1346"/>
      <c r="E56" s="2261"/>
      <c r="F56" s="1346"/>
      <c r="G56" s="1346"/>
      <c r="H56" s="1346"/>
      <c r="I56" s="1346"/>
      <c r="J56" s="1346"/>
      <c r="K56" s="1346"/>
      <c r="L56" s="1349"/>
      <c r="M56" s="1324"/>
      <c r="N56" s="1324"/>
      <c r="O56" s="521"/>
      <c r="P56" s="383"/>
      <c r="Q56" s="1347"/>
      <c r="R56" s="383"/>
      <c r="S56" s="1325"/>
      <c r="T56" s="1328" t="s">
        <v>264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265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FD069-D529-9B58-2DB4-CBDBF66DF1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414</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415</v>
      </c>
      <c r="M6" s="540"/>
      <c r="P6" s="2260">
        <v>1</v>
      </c>
      <c r="Q6" s="1334"/>
      <c r="R6" s="359"/>
      <c r="S6" s="1339">
        <f>$I6</f>
      </c>
      <c r="T6" s="288" t="s">
        <v>416</v>
      </c>
      <c r="U6" s="303"/>
      <c r="V6" s="2248"/>
      <c r="W6" s="2249"/>
      <c r="X6" s="2249"/>
      <c r="Y6" s="2249"/>
      <c r="Z6" s="2249"/>
      <c r="AA6" s="2249"/>
      <c r="AB6" s="2249"/>
      <c r="AC6" s="2250"/>
      <c r="AD6" s="2248"/>
      <c r="AE6" s="2249"/>
      <c r="AF6" s="2249"/>
      <c r="AG6" s="2249"/>
      <c r="AH6" s="2249"/>
      <c r="AI6" s="2249"/>
      <c r="AJ6" s="2249"/>
      <c r="AK6" s="2249"/>
      <c r="AL6" s="2250"/>
      <c r="AM6" s="1261" t="s">
        <v>417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418</v>
      </c>
      <c r="M7" s="540"/>
      <c r="N7" s="1369"/>
      <c r="P7" s="2260"/>
      <c r="Q7" s="2260">
        <v>1</v>
      </c>
      <c r="R7" s="360"/>
      <c r="S7" s="1339">
        <f>$J7</f>
      </c>
      <c r="T7" s="289" t="s">
        <v>419</v>
      </c>
      <c r="U7" s="303"/>
      <c r="V7" s="2248"/>
      <c r="W7" s="2249"/>
      <c r="X7" s="2249"/>
      <c r="Y7" s="2249"/>
      <c r="Z7" s="2249"/>
      <c r="AA7" s="2249"/>
      <c r="AB7" s="2249"/>
      <c r="AC7" s="2250"/>
      <c r="AD7" s="2248"/>
      <c r="AE7" s="2249"/>
      <c r="AF7" s="2249"/>
      <c r="AG7" s="2249"/>
      <c r="AH7" s="2249"/>
      <c r="AI7" s="2249"/>
      <c r="AJ7" s="2249"/>
      <c r="AK7" s="2249"/>
      <c r="AL7" s="2250"/>
      <c r="AM7" s="1261" t="s">
        <v>420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421</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422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263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264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428</v>
      </c>
      <c r="P22" s="1365"/>
      <c r="Q22" s="1374"/>
      <c r="R22" s="1374"/>
      <c r="S22" s="732"/>
      <c r="T22" s="1163" t="s">
        <v>429</v>
      </c>
      <c r="AA22" s="189" t="s">
        <v>430</v>
      </c>
      <c r="AC22" s="189" t="s">
        <v>431</v>
      </c>
      <c r="AD22" s="1163" t="s">
        <v>429</v>
      </c>
      <c r="AI22" s="189" t="s">
        <v>432</v>
      </c>
      <c r="AK22" s="189" t="s">
        <v>431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Филиал Восточный ООО "Компания коммунальной сферы"</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Комитет Тульской области по тарифам</v>
      </c>
      <c r="W29" s="2254"/>
      <c r="X29" s="2254"/>
      <c r="Y29" s="2254"/>
      <c r="Z29" s="2254"/>
      <c r="AA29" s="2254"/>
      <c r="AB29" s="2254"/>
      <c r="AC29" s="329"/>
      <c r="AD29" s="2254" t="str">
        <f>IF(TITLE_NAME_OR_PR_CHANGE="",IF(TITLE_NAME_OR_PR="","",TITLE_NAME_OR_PR),TITLE_NAME_OR_PR_CHANGE)</f>
        <v>Комитет Тульской области по тарифам</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433</v>
      </c>
      <c r="T30" s="2253"/>
      <c r="U30" s="1375"/>
      <c r="V30" s="2267" t="str">
        <f>IF(TITLE_DATE_PR_CHANGE="",IF(TITLE_DATE_PR="","",TITLE_DATE_PR),TITLE_DATE_PR_CHANGE)</f>
        <v>45643</v>
      </c>
      <c r="W30" s="2267"/>
      <c r="X30" s="2267"/>
      <c r="Y30" s="2267"/>
      <c r="Z30" s="2267"/>
      <c r="AA30" s="2267"/>
      <c r="AB30" s="2267"/>
      <c r="AC30" s="329"/>
      <c r="AD30" s="2267" t="str">
        <f>IF(TITLE_DATE_PR_CHANGE="",IF(TITLE_DATE_PR="","",TITLE_DATE_PR),TITLE_DATE_PR_CHANGE)</f>
        <v>45643</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434</v>
      </c>
      <c r="T31" s="2253"/>
      <c r="U31" s="1375"/>
      <c r="V31" s="2254" t="str">
        <f>IF(TITLE_NUMBER_PR_CHANGE="",IF(TITLE_NUMBER_PR="","",TITLE_NUMBER_PR),TITLE_NUMBER_PR_CHANGE)</f>
        <v>49/3</v>
      </c>
      <c r="W31" s="2254"/>
      <c r="X31" s="2254"/>
      <c r="Y31" s="2254"/>
      <c r="Z31" s="2254"/>
      <c r="AA31" s="2254"/>
      <c r="AB31" s="2254"/>
      <c r="AC31" s="329"/>
      <c r="AD31" s="2254" t="str">
        <f>IF(TITLE_NUMBER_PR_CHANGE="",IF(TITLE_NUMBER_PR="","",TITLE_NUMBER_PR),TITLE_NUMBER_PR_CHANGE)</f>
        <v>49/3</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https://tarif.tularegion.ru/</v>
      </c>
      <c r="W32" s="2254"/>
      <c r="X32" s="2254"/>
      <c r="Y32" s="2254"/>
      <c r="Z32" s="2254"/>
      <c r="AA32" s="2254"/>
      <c r="AB32" s="2254"/>
      <c r="AC32" s="329"/>
      <c r="AD32" s="2254" t="str">
        <f>IF(TITLE_IST_PUB_CHANGE="",IF(TITLE_IST_PUB="","",TITLE_IST_PUB),TITLE_IST_PUB_CHANGE)</f>
        <v>https://tarif.tularegion.ru/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435</v>
      </c>
      <c r="T34" s="2253"/>
      <c r="U34" s="1375"/>
      <c r="V34" s="2267" t="str">
        <f>IF(TITLE_DATE_PR_CHANGE="",IF(TITLE_DATE_PR="","",TITLE_DATE_PR),TITLE_DATE_PR_CHANGE)</f>
        <v>45643</v>
      </c>
      <c r="W34" s="2267"/>
      <c r="X34" s="2267"/>
      <c r="Y34" s="2267"/>
      <c r="Z34" s="2267"/>
      <c r="AA34" s="2267"/>
      <c r="AB34" s="2267"/>
      <c r="AC34" s="329"/>
      <c r="AD34" s="2267" t="str">
        <f>IF(TITLE_DATE_PR_CHANGE="",IF(TITLE_DATE_PR="","",TITLE_DATE_PR),TITLE_DATE_PR_CHANGE)</f>
        <v>45643</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436</v>
      </c>
      <c r="T35" s="2253"/>
      <c r="U35" s="1375"/>
      <c r="V35" s="2254" t="str">
        <f>IF(TITLE_NUMBER_PR_CHANGE="",IF(TITLE_NUMBER_PR="","",TITLE_NUMBER_PR),TITLE_NUMBER_PR_CHANGE)</f>
        <v>49/3</v>
      </c>
      <c r="W35" s="2254"/>
      <c r="X35" s="2254"/>
      <c r="Y35" s="2254"/>
      <c r="Z35" s="2254"/>
      <c r="AA35" s="2254"/>
      <c r="AB35" s="2254"/>
      <c r="AC35" s="329"/>
      <c r="AD35" s="2254" t="str">
        <f>IF(TITLE_NUMBER_PR_CHANGE="",IF(TITLE_NUMBER_PR="","",TITLE_NUMBER_PR),TITLE_NUMBER_PR_CHANGE)</f>
        <v>49/3</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437</v>
      </c>
      <c r="AD36" s="329"/>
      <c r="AE36" s="329"/>
      <c r="AF36" s="329"/>
      <c r="AG36" s="329"/>
      <c r="AH36" s="329"/>
      <c r="AI36" s="329"/>
      <c r="AJ36" s="329"/>
      <c r="AK36" s="281" t="s">
        <v>437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313</v>
      </c>
      <c r="AS38" s="1158">
        <v>14</v>
      </c>
    </row>
    <row customHeight="1" ht="14.699999999999998">
      <c r="Q39" s="379"/>
      <c r="R39" s="379"/>
      <c r="S39" s="2276" t="s">
        <v>89</v>
      </c>
      <c r="T39" s="2212" t="s">
        <v>438</v>
      </c>
      <c r="U39" s="304"/>
      <c r="V39" s="2277" t="s">
        <v>439</v>
      </c>
      <c r="W39" s="2278"/>
      <c r="X39" s="2278"/>
      <c r="Y39" s="2278"/>
      <c r="Z39" s="2278"/>
      <c r="AA39" s="2278"/>
      <c r="AB39" s="2279"/>
      <c r="AC39" s="2280" t="s">
        <v>440</v>
      </c>
      <c r="AD39" s="2277" t="s">
        <v>439</v>
      </c>
      <c r="AE39" s="2278"/>
      <c r="AF39" s="2278"/>
      <c r="AG39" s="2278"/>
      <c r="AH39" s="2278"/>
      <c r="AI39" s="2278"/>
      <c r="AJ39" s="2279"/>
      <c r="AK39" s="2280" t="s">
        <v>441</v>
      </c>
      <c r="AL39" s="2283" t="s">
        <v>442</v>
      </c>
      <c r="AM39" s="2130"/>
      <c r="AS39" s="1158">
        <v>14</v>
      </c>
    </row>
    <row customHeight="1" ht="35.699999999999996">
      <c r="Q40" s="379"/>
      <c r="R40" s="379"/>
      <c r="S40" s="2276"/>
      <c r="T40" s="2212"/>
      <c r="U40" s="1034"/>
      <c r="V40" s="2263" t="s">
        <v>443</v>
      </c>
      <c r="W40" s="2286" t="s">
        <v>444</v>
      </c>
      <c r="X40" s="2265" t="s">
        <v>445</v>
      </c>
      <c r="Y40" s="2266"/>
      <c r="Z40" s="2265" t="s">
        <v>458</v>
      </c>
      <c r="AA40" s="2272"/>
      <c r="AB40" s="2266"/>
      <c r="AC40" s="2281"/>
      <c r="AD40" s="2263" t="s">
        <v>443</v>
      </c>
      <c r="AE40" s="2286" t="s">
        <v>444</v>
      </c>
      <c r="AF40" s="2265" t="s">
        <v>445</v>
      </c>
      <c r="AG40" s="2266"/>
      <c r="AH40" s="2265" t="s">
        <v>446</v>
      </c>
      <c r="AI40" s="2272"/>
      <c r="AJ40" s="2266"/>
      <c r="AK40" s="2281"/>
      <c r="AL40" s="2284"/>
      <c r="AM40" s="2130"/>
      <c r="AS40" s="1158">
        <v>34</v>
      </c>
    </row>
    <row customHeight="1" ht="35.699999999999996">
      <c r="A41" s="1373"/>
      <c r="B41" s="1373" t="s">
        <v>136</v>
      </c>
      <c r="C41" s="1373" t="s">
        <v>137</v>
      </c>
      <c r="D41" s="1373" t="s">
        <v>138</v>
      </c>
      <c r="E41" s="1367" t="s">
        <v>447</v>
      </c>
      <c r="F41" s="1367" t="s">
        <v>448</v>
      </c>
      <c r="G41" s="1367" t="s">
        <v>449</v>
      </c>
      <c r="H41" s="1367" t="s">
        <v>450</v>
      </c>
      <c r="I41" s="1367" t="s">
        <v>451</v>
      </c>
      <c r="J41" s="1367" t="s">
        <v>452</v>
      </c>
      <c r="K41" s="1367" t="s">
        <v>453</v>
      </c>
      <c r="L41" s="1367" t="s">
        <v>428</v>
      </c>
      <c r="Q41" s="379"/>
      <c r="R41" s="379"/>
      <c r="S41" s="2276"/>
      <c r="T41" s="2212"/>
      <c r="U41" s="305"/>
      <c r="V41" s="2264"/>
      <c r="W41" s="2287"/>
      <c r="X41" s="1225" t="s">
        <v>454</v>
      </c>
      <c r="Y41" s="1225" t="s">
        <v>455</v>
      </c>
      <c r="Z41" s="1341" t="s">
        <v>456</v>
      </c>
      <c r="AA41" s="2273" t="s">
        <v>457</v>
      </c>
      <c r="AB41" s="2274"/>
      <c r="AC41" s="2282"/>
      <c r="AD41" s="2264"/>
      <c r="AE41" s="2287"/>
      <c r="AF41" s="1225" t="s">
        <v>454</v>
      </c>
      <c r="AG41" s="1225" t="s">
        <v>455</v>
      </c>
      <c r="AH41" s="1341" t="s">
        <v>456</v>
      </c>
      <c r="AI41" s="2273" t="s">
        <v>457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162</v>
      </c>
      <c r="B44" s="1366" t="s">
        <v>163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410</v>
      </c>
      <c r="AO44" s="503"/>
      <c r="AP44" s="503" t="str">
        <f>IF(T44="","",T44)</f>
        <v>Территория действия тарифа</v>
      </c>
      <c r="AQ44" s="503"/>
      <c r="AR44" s="503"/>
      <c r="AS44" s="1158">
        <v>21</v>
      </c>
    </row>
    <row customHeight="1" ht="24">
      <c r="A45" s="1366" t="s">
        <v>162</v>
      </c>
      <c r="B45" s="1366" t="s">
        <v>163</v>
      </c>
      <c r="C45" s="1366" t="s">
        <v>164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412</v>
      </c>
      <c r="AO45" s="503"/>
      <c r="AP45" s="503" t="str">
        <f>IF(T45="","",T45)</f>
        <v>Наименование системы теплоснабжения </v>
      </c>
      <c r="AQ45" s="503"/>
      <c r="AR45" s="503"/>
      <c r="AS45" s="1158">
        <v>23</v>
      </c>
    </row>
    <row customHeight="1" ht="22.049999999999997">
      <c r="A46" s="1366" t="s">
        <v>162</v>
      </c>
      <c r="B46" s="1366" t="s">
        <v>163</v>
      </c>
      <c r="C46" s="1366" t="s">
        <v>164</v>
      </c>
      <c r="D46" s="1366" t="s">
        <v>165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414</v>
      </c>
      <c r="AO46" s="503"/>
      <c r="AP46" s="503" t="str">
        <f>IF(T46="","",T46)</f>
        <v>Источник тепловой энергии  </v>
      </c>
      <c r="AQ46" s="503"/>
      <c r="AR46" s="503"/>
      <c r="AS46" s="1158">
        <v>21</v>
      </c>
    </row>
    <row customHeight="1" ht="49.5">
      <c r="A47" s="1366" t="s">
        <v>162</v>
      </c>
      <c r="B47" s="1366" t="s">
        <v>163</v>
      </c>
      <c r="C47" s="1366" t="s">
        <v>164</v>
      </c>
      <c r="D47" s="1366" t="s">
        <v>165</v>
      </c>
      <c r="E47" s="2262"/>
      <c r="F47" s="2262"/>
      <c r="G47" s="2262"/>
      <c r="H47" s="2262"/>
      <c r="I47" s="2259" t="str">
        <f>S46&amp;".1"</f>
        <v>....1</v>
      </c>
      <c r="J47" s="1366"/>
      <c r="K47" s="1366"/>
      <c r="L47" s="1367" t="s">
        <v>415</v>
      </c>
      <c r="P47" s="2260">
        <v>1</v>
      </c>
      <c r="Q47" s="1334"/>
      <c r="R47" s="359"/>
      <c r="S47" s="1339" t="str">
        <f>$I47</f>
        <v>....1</v>
      </c>
      <c r="T47" s="288" t="s">
        <v>416</v>
      </c>
      <c r="U47" s="303"/>
      <c r="V47" s="2248"/>
      <c r="W47" s="2249"/>
      <c r="X47" s="2249"/>
      <c r="Y47" s="2249"/>
      <c r="Z47" s="2249"/>
      <c r="AA47" s="2249"/>
      <c r="AB47" s="2249"/>
      <c r="AC47" s="2250"/>
      <c r="AD47" s="2248"/>
      <c r="AE47" s="2249"/>
      <c r="AF47" s="2249"/>
      <c r="AG47" s="2249"/>
      <c r="AH47" s="2249"/>
      <c r="AI47" s="2249"/>
      <c r="AJ47" s="2249"/>
      <c r="AK47" s="2249"/>
      <c r="AL47" s="2250"/>
      <c r="AM47" s="1261" t="s">
        <v>417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162</v>
      </c>
      <c r="B48" s="1366" t="s">
        <v>163</v>
      </c>
      <c r="C48" s="1366" t="s">
        <v>164</v>
      </c>
      <c r="D48" s="1366" t="s">
        <v>165</v>
      </c>
      <c r="E48" s="2262"/>
      <c r="F48" s="2262"/>
      <c r="G48" s="2262"/>
      <c r="H48" s="2262"/>
      <c r="I48" s="2289"/>
      <c r="J48" s="2259" t="str">
        <f>I47&amp;".1"</f>
        <v>....1.1</v>
      </c>
      <c r="K48" s="1366"/>
      <c r="L48" s="1367" t="s">
        <v>418</v>
      </c>
      <c r="P48" s="2260"/>
      <c r="Q48" s="2260">
        <v>1</v>
      </c>
      <c r="R48" s="360"/>
      <c r="S48" s="1339" t="str">
        <f>$J48</f>
        <v>....1.1</v>
      </c>
      <c r="T48" s="289" t="s">
        <v>419</v>
      </c>
      <c r="U48" s="303"/>
      <c r="V48" s="2248"/>
      <c r="W48" s="2249"/>
      <c r="X48" s="2249"/>
      <c r="Y48" s="2249"/>
      <c r="Z48" s="2249"/>
      <c r="AA48" s="2249"/>
      <c r="AB48" s="2249"/>
      <c r="AC48" s="2250"/>
      <c r="AD48" s="2248"/>
      <c r="AE48" s="2249"/>
      <c r="AF48" s="2249"/>
      <c r="AG48" s="2249"/>
      <c r="AH48" s="2249"/>
      <c r="AI48" s="2249"/>
      <c r="AJ48" s="2249"/>
      <c r="AK48" s="2249"/>
      <c r="AL48" s="2250"/>
      <c r="AM48" s="1261" t="s">
        <v>420</v>
      </c>
      <c r="AO48" s="503"/>
      <c r="AP48" s="503" t="str">
        <f>IF(T48="","",T48)</f>
        <v>Группа потребителей</v>
      </c>
      <c r="AQ48" s="503"/>
      <c r="AR48" s="503"/>
      <c r="AS48" s="1158">
        <v>21</v>
      </c>
    </row>
    <row customHeight="1" ht="22.049999999999997">
      <c r="A49" s="1366" t="s">
        <v>162</v>
      </c>
      <c r="B49" s="1366" t="s">
        <v>163</v>
      </c>
      <c r="C49" s="1366" t="s">
        <v>164</v>
      </c>
      <c r="D49" s="1366" t="s">
        <v>165</v>
      </c>
      <c r="E49" s="2262"/>
      <c r="F49" s="2262"/>
      <c r="G49" s="2262"/>
      <c r="H49" s="2262"/>
      <c r="I49" s="2289"/>
      <c r="J49" s="2289"/>
      <c r="K49" s="2259" t="str">
        <f>J48&amp;".1"</f>
        <v>....1.1.1</v>
      </c>
      <c r="L49" s="1367" t="s">
        <v>421</v>
      </c>
      <c r="P49" s="2260"/>
      <c r="Q49" s="2260"/>
      <c r="R49" s="360">
        <v>1</v>
      </c>
      <c r="S49" s="1339"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422</v>
      </c>
      <c r="AN49" s="514">
        <f>STRCHECKDATE(V50:AL50)</f>
      </c>
      <c r="AO49" s="503"/>
      <c r="AP49" s="503" t="str">
        <f>IF(T49="","",T49)</f>
        <v/>
      </c>
      <c r="AQ49" s="503"/>
      <c r="AR49" s="503"/>
      <c r="AS49" s="1158">
        <v>21</v>
      </c>
    </row>
    <row customHeight="1" ht="1.05">
      <c r="A50" s="1366" t="s">
        <v>162</v>
      </c>
      <c r="B50" s="1366" t="s">
        <v>163</v>
      </c>
      <c r="C50" s="1366" t="s">
        <v>164</v>
      </c>
      <c r="D50" s="1366" t="s">
        <v>165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162</v>
      </c>
      <c r="B51" s="1366" t="s">
        <v>163</v>
      </c>
      <c r="C51" s="1366" t="s">
        <v>164</v>
      </c>
      <c r="D51" s="1366" t="s">
        <v>165</v>
      </c>
      <c r="E51" s="2262"/>
      <c r="F51" s="2262"/>
      <c r="G51" s="2262"/>
      <c r="H51" s="2262"/>
      <c r="I51" s="2289"/>
      <c r="J51" s="2259"/>
      <c r="K51" s="1366"/>
      <c r="L51" s="1367"/>
      <c r="P51" s="2260"/>
      <c r="Q51" s="2260"/>
      <c r="R51" s="359"/>
      <c r="S51" s="1281"/>
      <c r="T51" s="291" t="s">
        <v>423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162</v>
      </c>
      <c r="B52" s="1366" t="s">
        <v>163</v>
      </c>
      <c r="C52" s="1366" t="s">
        <v>164</v>
      </c>
      <c r="D52" s="1366" t="s">
        <v>165</v>
      </c>
      <c r="E52" s="2262"/>
      <c r="F52" s="2262"/>
      <c r="G52" s="2262"/>
      <c r="H52" s="2262"/>
      <c r="I52" s="2259"/>
      <c r="J52" s="1366"/>
      <c r="K52" s="1366"/>
      <c r="L52" s="1367"/>
      <c r="P52" s="2260"/>
      <c r="Q52" s="1334"/>
      <c r="R52" s="359"/>
      <c r="S52" s="1281"/>
      <c r="T52" s="290" t="s">
        <v>424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162</v>
      </c>
      <c r="B53" s="1366" t="s">
        <v>163</v>
      </c>
      <c r="C53" s="1366" t="s">
        <v>164</v>
      </c>
      <c r="D53" s="1366" t="s">
        <v>165</v>
      </c>
      <c r="E53" s="2262"/>
      <c r="F53" s="2262"/>
      <c r="G53" s="2262"/>
      <c r="H53" s="2261"/>
      <c r="I53" s="1366"/>
      <c r="J53" s="1366"/>
      <c r="K53" s="1366"/>
      <c r="L53" s="1367"/>
      <c r="M53" s="1368"/>
      <c r="N53" s="1368"/>
      <c r="O53" s="540"/>
      <c r="P53" s="363"/>
      <c r="Q53" s="378"/>
      <c r="R53" s="358"/>
      <c r="S53" s="1281"/>
      <c r="T53" s="368" t="s">
        <v>425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162</v>
      </c>
      <c r="B54" s="1346" t="s">
        <v>163</v>
      </c>
      <c r="C54" s="1346" t="s">
        <v>164</v>
      </c>
      <c r="D54" s="1317"/>
      <c r="E54" s="2262"/>
      <c r="F54" s="2262"/>
      <c r="G54" s="2261"/>
      <c r="H54" s="1317"/>
      <c r="I54" s="1317"/>
      <c r="J54" s="1317"/>
      <c r="K54" s="1317"/>
      <c r="L54" s="1342"/>
      <c r="M54" s="1318"/>
      <c r="N54" s="1318"/>
      <c r="P54" s="1319"/>
      <c r="Q54" s="1320"/>
      <c r="R54" s="1319"/>
      <c r="S54" s="1325"/>
      <c r="T54" s="1328" t="s">
        <v>426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162</v>
      </c>
      <c r="B55" s="1346" t="s">
        <v>163</v>
      </c>
      <c r="C55" s="1317"/>
      <c r="D55" s="1317"/>
      <c r="E55" s="2262"/>
      <c r="F55" s="2261"/>
      <c r="G55" s="1317"/>
      <c r="H55" s="1317"/>
      <c r="I55" s="1317"/>
      <c r="J55" s="1317"/>
      <c r="K55" s="1317"/>
      <c r="L55" s="1342"/>
      <c r="M55" s="1324"/>
      <c r="N55" s="1324"/>
      <c r="P55" s="1319"/>
      <c r="Q55" s="1320"/>
      <c r="R55" s="1319"/>
      <c r="S55" s="1325"/>
      <c r="T55" s="1328" t="s">
        <v>263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162</v>
      </c>
      <c r="B56" s="1346"/>
      <c r="C56" s="1346"/>
      <c r="D56" s="1346"/>
      <c r="E56" s="2261"/>
      <c r="F56" s="1346"/>
      <c r="G56" s="1346"/>
      <c r="H56" s="1346"/>
      <c r="I56" s="1346"/>
      <c r="J56" s="1346"/>
      <c r="K56" s="1346"/>
      <c r="L56" s="1349"/>
      <c r="M56" s="1324"/>
      <c r="N56" s="1324"/>
      <c r="O56" s="521"/>
      <c r="P56" s="383"/>
      <c r="Q56" s="1347"/>
      <c r="R56" s="383"/>
      <c r="S56" s="1325"/>
      <c r="T56" s="1328" t="s">
        <v>264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265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648F9-A3E8-AD2F-26F6-864403A88BC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408</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410</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411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412</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414</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415</v>
      </c>
      <c r="M6" s="1638"/>
      <c r="P6" s="2260">
        <v>1</v>
      </c>
      <c r="Q6" s="1957"/>
      <c r="R6" s="359"/>
      <c r="S6" s="1961">
        <f>$I6</f>
      </c>
      <c r="T6" s="288" t="s">
        <v>416</v>
      </c>
      <c r="U6" s="303"/>
      <c r="V6" s="2248"/>
      <c r="W6" s="2249"/>
      <c r="X6" s="2249"/>
      <c r="Y6" s="2249"/>
      <c r="Z6" s="2249"/>
      <c r="AA6" s="2249"/>
      <c r="AB6" s="2249"/>
      <c r="AC6" s="2250"/>
      <c r="AD6" s="2248"/>
      <c r="AE6" s="2249"/>
      <c r="AF6" s="2249"/>
      <c r="AG6" s="2249"/>
      <c r="AH6" s="2249"/>
      <c r="AI6" s="2249"/>
      <c r="AJ6" s="2249"/>
      <c r="AK6" s="2249"/>
      <c r="AL6" s="2250"/>
      <c r="AM6" s="1261" t="s">
        <v>417</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418</v>
      </c>
      <c r="M7" s="1638"/>
      <c r="N7" s="1634"/>
      <c r="P7" s="2260"/>
      <c r="Q7" s="2260">
        <v>1</v>
      </c>
      <c r="R7" s="360"/>
      <c r="S7" s="1961">
        <f>$J7</f>
      </c>
      <c r="T7" s="289" t="s">
        <v>419</v>
      </c>
      <c r="U7" s="303"/>
      <c r="V7" s="2248"/>
      <c r="W7" s="2249"/>
      <c r="X7" s="2249"/>
      <c r="Y7" s="2249"/>
      <c r="Z7" s="2249"/>
      <c r="AA7" s="2249"/>
      <c r="AB7" s="2249"/>
      <c r="AC7" s="2250"/>
      <c r="AD7" s="2248"/>
      <c r="AE7" s="2249"/>
      <c r="AF7" s="2249"/>
      <c r="AG7" s="2249"/>
      <c r="AH7" s="2249"/>
      <c r="AI7" s="2249"/>
      <c r="AJ7" s="2249"/>
      <c r="AK7" s="2249"/>
      <c r="AL7" s="2250"/>
      <c r="AM7" s="1261" t="s">
        <v>420</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421</v>
      </c>
      <c r="M8" s="1638"/>
      <c r="N8" s="1634"/>
      <c r="O8" s="1634"/>
      <c r="P8" s="2260"/>
      <c r="Q8" s="2260"/>
      <c r="R8" s="360">
        <v>1</v>
      </c>
      <c r="S8" s="1961">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422</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423</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424</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425</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426</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263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264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62</v>
      </c>
      <c r="AJ17" s="2270"/>
      <c r="AK17" s="2271" t="s">
        <v>62</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427</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428</v>
      </c>
      <c r="P22" s="1365"/>
      <c r="Q22" s="1374"/>
      <c r="R22" s="1374"/>
      <c r="S22" s="732"/>
      <c r="T22" s="1369" t="s">
        <v>429</v>
      </c>
      <c r="AA22" s="598" t="s">
        <v>430</v>
      </c>
      <c r="AC22" s="598" t="s">
        <v>431</v>
      </c>
      <c r="AD22" s="1369" t="s">
        <v>429</v>
      </c>
      <c r="AI22" s="598" t="s">
        <v>432</v>
      </c>
      <c r="AK22" s="598" t="s">
        <v>431</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Филиал Восточный ООО "Компания коммунальной сферы"</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Комитет Тульской области по тарифам</v>
      </c>
      <c r="W29" s="2254"/>
      <c r="X29" s="2254"/>
      <c r="Y29" s="2254"/>
      <c r="Z29" s="2254"/>
      <c r="AA29" s="2254"/>
      <c r="AB29" s="2254"/>
      <c r="AC29" s="1638"/>
      <c r="AD29" s="2254" t="str">
        <f>IF(TITLE_NAME_OR_PR_CHANGE="",IF(TITLE_NAME_OR_PR="","",TITLE_NAME_OR_PR),TITLE_NAME_OR_PR_CHANGE)</f>
        <v>Комитет Тульской области по тарифам</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433</v>
      </c>
      <c r="T30" s="2253"/>
      <c r="U30" s="1375"/>
      <c r="V30" s="2267" t="str">
        <f>IF(TITLE_DATE_PR_CHANGE="",IF(TITLE_DATE_PR="","",TITLE_DATE_PR),TITLE_DATE_PR_CHANGE)</f>
        <v>45643</v>
      </c>
      <c r="W30" s="2267"/>
      <c r="X30" s="2267"/>
      <c r="Y30" s="2267"/>
      <c r="Z30" s="2267"/>
      <c r="AA30" s="2267"/>
      <c r="AB30" s="2267"/>
      <c r="AC30" s="1638"/>
      <c r="AD30" s="2267" t="str">
        <f>IF(TITLE_DATE_PR_CHANGE="",IF(TITLE_DATE_PR="","",TITLE_DATE_PR),TITLE_DATE_PR_CHANGE)</f>
        <v>45643</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434</v>
      </c>
      <c r="T31" s="2253"/>
      <c r="U31" s="1375"/>
      <c r="V31" s="2254" t="str">
        <f>IF(TITLE_NUMBER_PR_CHANGE="",IF(TITLE_NUMBER_PR="","",TITLE_NUMBER_PR),TITLE_NUMBER_PR_CHANGE)</f>
        <v>49/3</v>
      </c>
      <c r="W31" s="2254"/>
      <c r="X31" s="2254"/>
      <c r="Y31" s="2254"/>
      <c r="Z31" s="2254"/>
      <c r="AA31" s="2254"/>
      <c r="AB31" s="2254"/>
      <c r="AC31" s="1638"/>
      <c r="AD31" s="2254" t="str">
        <f>IF(TITLE_NUMBER_PR_CHANGE="",IF(TITLE_NUMBER_PR="","",TITLE_NUMBER_PR),TITLE_NUMBER_PR_CHANGE)</f>
        <v>49/3</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https://tarif.tularegion.ru/</v>
      </c>
      <c r="W32" s="2254"/>
      <c r="X32" s="2254"/>
      <c r="Y32" s="2254"/>
      <c r="Z32" s="2254"/>
      <c r="AA32" s="2254"/>
      <c r="AB32" s="2254"/>
      <c r="AC32" s="1638"/>
      <c r="AD32" s="2254" t="str">
        <f>IF(TITLE_IST_PUB_CHANGE="",IF(TITLE_IST_PUB="","",TITLE_IST_PUB),TITLE_IST_PUB_CHANGE)</f>
        <v>https://tarif.tularegion.ru/</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435</v>
      </c>
      <c r="T34" s="2253"/>
      <c r="U34" s="1375"/>
      <c r="V34" s="2267" t="str">
        <f>IF(TITLE_DATE_PR_CHANGE="",IF(TITLE_DATE_PR="","",TITLE_DATE_PR),TITLE_DATE_PR_CHANGE)</f>
        <v>45643</v>
      </c>
      <c r="W34" s="2267"/>
      <c r="X34" s="2267"/>
      <c r="Y34" s="2267"/>
      <c r="Z34" s="2267"/>
      <c r="AA34" s="2267"/>
      <c r="AB34" s="2267"/>
      <c r="AC34" s="1638"/>
      <c r="AD34" s="2267" t="str">
        <f>IF(TITLE_DATE_PR_CHANGE="",IF(TITLE_DATE_PR="","",TITLE_DATE_PR),TITLE_DATE_PR_CHANGE)</f>
        <v>45643</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436</v>
      </c>
      <c r="T35" s="2253"/>
      <c r="U35" s="1375"/>
      <c r="V35" s="2254" t="str">
        <f>IF(TITLE_NUMBER_PR_CHANGE="",IF(TITLE_NUMBER_PR="","",TITLE_NUMBER_PR),TITLE_NUMBER_PR_CHANGE)</f>
        <v>49/3</v>
      </c>
      <c r="W35" s="2254"/>
      <c r="X35" s="2254"/>
      <c r="Y35" s="2254"/>
      <c r="Z35" s="2254"/>
      <c r="AA35" s="2254"/>
      <c r="AB35" s="2254"/>
      <c r="AC35" s="1638"/>
      <c r="AD35" s="2254" t="str">
        <f>IF(TITLE_NUMBER_PR_CHANGE="",IF(TITLE_NUMBER_PR="","",TITLE_NUMBER_PR),TITLE_NUMBER_PR_CHANGE)</f>
        <v>49/3</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437</v>
      </c>
      <c r="AD36" s="1638"/>
      <c r="AE36" s="1638"/>
      <c r="AF36" s="1638"/>
      <c r="AG36" s="1638"/>
      <c r="AH36" s="1638"/>
      <c r="AI36" s="1638"/>
      <c r="AJ36" s="1638"/>
      <c r="AK36" s="1645" t="s">
        <v>437</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312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313</v>
      </c>
      <c r="AS38" s="1634">
        <v>14</v>
      </c>
    </row>
    <row customHeight="1" ht="14.699999999999998">
      <c r="Q39" s="379"/>
      <c r="R39" s="379"/>
      <c r="S39" s="2276" t="s">
        <v>89</v>
      </c>
      <c r="T39" s="2212" t="s">
        <v>438</v>
      </c>
      <c r="U39" s="340"/>
      <c r="V39" s="2277" t="s">
        <v>439</v>
      </c>
      <c r="W39" s="2278"/>
      <c r="X39" s="2278"/>
      <c r="Y39" s="2278"/>
      <c r="Z39" s="2278"/>
      <c r="AA39" s="2278"/>
      <c r="AB39" s="2279"/>
      <c r="AC39" s="2280" t="s">
        <v>440</v>
      </c>
      <c r="AD39" s="2277" t="s">
        <v>439</v>
      </c>
      <c r="AE39" s="2278"/>
      <c r="AF39" s="2278"/>
      <c r="AG39" s="2278"/>
      <c r="AH39" s="2278"/>
      <c r="AI39" s="2278"/>
      <c r="AJ39" s="2279"/>
      <c r="AK39" s="2280" t="s">
        <v>441</v>
      </c>
      <c r="AL39" s="2283" t="s">
        <v>442</v>
      </c>
      <c r="AM39" s="2130"/>
      <c r="AS39" s="1634">
        <v>14</v>
      </c>
    </row>
    <row customHeight="1" ht="35.699999999999996">
      <c r="Q40" s="379"/>
      <c r="R40" s="379"/>
      <c r="S40" s="2276"/>
      <c r="T40" s="2212"/>
      <c r="U40" s="1034"/>
      <c r="V40" s="2263" t="s">
        <v>443</v>
      </c>
      <c r="W40" s="2286" t="s">
        <v>444</v>
      </c>
      <c r="X40" s="2265" t="s">
        <v>445</v>
      </c>
      <c r="Y40" s="2266"/>
      <c r="Z40" s="2265" t="s">
        <v>458</v>
      </c>
      <c r="AA40" s="2272"/>
      <c r="AB40" s="2266"/>
      <c r="AC40" s="2281"/>
      <c r="AD40" s="2263" t="s">
        <v>443</v>
      </c>
      <c r="AE40" s="2286" t="s">
        <v>444</v>
      </c>
      <c r="AF40" s="2265" t="s">
        <v>445</v>
      </c>
      <c r="AG40" s="2266"/>
      <c r="AH40" s="2265" t="s">
        <v>446</v>
      </c>
      <c r="AI40" s="2272"/>
      <c r="AJ40" s="2266"/>
      <c r="AK40" s="2281"/>
      <c r="AL40" s="2284"/>
      <c r="AM40" s="2130"/>
      <c r="AS40" s="1634">
        <v>34</v>
      </c>
    </row>
    <row customHeight="1" ht="35.699999999999996">
      <c r="A41" s="1269"/>
      <c r="B41" s="1269" t="s">
        <v>136</v>
      </c>
      <c r="C41" s="1269" t="s">
        <v>137</v>
      </c>
      <c r="D41" s="1269" t="s">
        <v>138</v>
      </c>
      <c r="E41" s="1313" t="s">
        <v>447</v>
      </c>
      <c r="F41" s="1313" t="s">
        <v>448</v>
      </c>
      <c r="G41" s="1313" t="s">
        <v>449</v>
      </c>
      <c r="H41" s="1313" t="s">
        <v>450</v>
      </c>
      <c r="I41" s="1313" t="s">
        <v>451</v>
      </c>
      <c r="J41" s="1313" t="s">
        <v>452</v>
      </c>
      <c r="K41" s="1313" t="s">
        <v>453</v>
      </c>
      <c r="L41" s="1313" t="s">
        <v>428</v>
      </c>
      <c r="Q41" s="379"/>
      <c r="R41" s="379"/>
      <c r="S41" s="2276"/>
      <c r="T41" s="2212"/>
      <c r="U41" s="305"/>
      <c r="V41" s="2264"/>
      <c r="W41" s="2287"/>
      <c r="X41" s="1941" t="s">
        <v>454</v>
      </c>
      <c r="Y41" s="1941" t="s">
        <v>455</v>
      </c>
      <c r="Z41" s="1941" t="s">
        <v>456</v>
      </c>
      <c r="AA41" s="2273" t="s">
        <v>457</v>
      </c>
      <c r="AB41" s="2274"/>
      <c r="AC41" s="2282"/>
      <c r="AD41" s="2264"/>
      <c r="AE41" s="2287"/>
      <c r="AF41" s="1941" t="s">
        <v>454</v>
      </c>
      <c r="AG41" s="1941" t="s">
        <v>455</v>
      </c>
      <c r="AH41" s="1941" t="s">
        <v>456</v>
      </c>
      <c r="AI41" s="2273" t="s">
        <v>457</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211</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2.049999999999997">
      <c r="A44" s="1270" t="s">
        <v>211</v>
      </c>
      <c r="B44" s="1270" t="s">
        <v>212</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410</v>
      </c>
      <c r="AO44" s="1627"/>
      <c r="AP44" s="1627" t="str">
        <f>IF(T44="","",T44)</f>
        <v>Территория действия тарифа</v>
      </c>
      <c r="AQ44" s="1627"/>
      <c r="AR44" s="1627"/>
      <c r="AS44" s="1634">
        <v>21</v>
      </c>
    </row>
    <row customHeight="1" ht="24">
      <c r="A45" s="1270" t="s">
        <v>211</v>
      </c>
      <c r="B45" s="1270" t="s">
        <v>212</v>
      </c>
      <c r="C45" s="1270" t="s">
        <v>213</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411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412</v>
      </c>
      <c r="AO45" s="1627"/>
      <c r="AP45" s="1627" t="str">
        <f>IF(T45="","",T45)</f>
        <v>Наименование системы теплоснабжения </v>
      </c>
      <c r="AQ45" s="1627"/>
      <c r="AR45" s="1627"/>
      <c r="AS45" s="1634">
        <v>23</v>
      </c>
    </row>
    <row customHeight="1" ht="22.049999999999997">
      <c r="A46" s="1270" t="s">
        <v>211</v>
      </c>
      <c r="B46" s="1270" t="s">
        <v>212</v>
      </c>
      <c r="C46" s="1270" t="s">
        <v>213</v>
      </c>
      <c r="D46" s="1270" t="s">
        <v>214</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414</v>
      </c>
      <c r="AO46" s="1627"/>
      <c r="AP46" s="1627" t="str">
        <f>IF(T46="","",T46)</f>
        <v>Источник тепловой энергии  </v>
      </c>
      <c r="AQ46" s="1627"/>
      <c r="AR46" s="1627"/>
      <c r="AS46" s="1634">
        <v>21</v>
      </c>
    </row>
    <row customHeight="1" ht="49.5">
      <c r="A47" s="1270" t="s">
        <v>211</v>
      </c>
      <c r="B47" s="1270" t="s">
        <v>212</v>
      </c>
      <c r="C47" s="1270" t="s">
        <v>213</v>
      </c>
      <c r="D47" s="1270" t="s">
        <v>214</v>
      </c>
      <c r="E47" s="2293"/>
      <c r="F47" s="2293"/>
      <c r="G47" s="2293"/>
      <c r="H47" s="2293"/>
      <c r="I47" s="2130" t="str">
        <f>S46&amp;".1"</f>
        <v>....1</v>
      </c>
      <c r="J47" s="1270"/>
      <c r="K47" s="1270"/>
      <c r="L47" s="1313" t="s">
        <v>415</v>
      </c>
      <c r="P47" s="2260">
        <v>1</v>
      </c>
      <c r="Q47" s="1957"/>
      <c r="R47" s="359"/>
      <c r="S47" s="1961" t="str">
        <f>$I47</f>
        <v>....1</v>
      </c>
      <c r="T47" s="288" t="s">
        <v>416</v>
      </c>
      <c r="U47" s="303"/>
      <c r="V47" s="2248"/>
      <c r="W47" s="2249"/>
      <c r="X47" s="2249"/>
      <c r="Y47" s="2249"/>
      <c r="Z47" s="2249"/>
      <c r="AA47" s="2249"/>
      <c r="AB47" s="2249"/>
      <c r="AC47" s="2250"/>
      <c r="AD47" s="2248"/>
      <c r="AE47" s="2249"/>
      <c r="AF47" s="2249"/>
      <c r="AG47" s="2249"/>
      <c r="AH47" s="2249"/>
      <c r="AI47" s="2249"/>
      <c r="AJ47" s="2249"/>
      <c r="AK47" s="2249"/>
      <c r="AL47" s="2250"/>
      <c r="AM47" s="1261" t="s">
        <v>417</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211</v>
      </c>
      <c r="B48" s="1270" t="s">
        <v>212</v>
      </c>
      <c r="C48" s="1270" t="s">
        <v>213</v>
      </c>
      <c r="D48" s="1270" t="s">
        <v>214</v>
      </c>
      <c r="E48" s="2293"/>
      <c r="F48" s="2293"/>
      <c r="G48" s="2293"/>
      <c r="H48" s="2293"/>
      <c r="I48" s="2104"/>
      <c r="J48" s="2130" t="str">
        <f>I47&amp;".1"</f>
        <v>....1.1</v>
      </c>
      <c r="K48" s="1270"/>
      <c r="L48" s="1313" t="s">
        <v>418</v>
      </c>
      <c r="P48" s="2260"/>
      <c r="Q48" s="2260">
        <v>1</v>
      </c>
      <c r="R48" s="360"/>
      <c r="S48" s="1961" t="str">
        <f>$J48</f>
        <v>....1.1</v>
      </c>
      <c r="T48" s="289" t="s">
        <v>419</v>
      </c>
      <c r="U48" s="303"/>
      <c r="V48" s="2248"/>
      <c r="W48" s="2249"/>
      <c r="X48" s="2249"/>
      <c r="Y48" s="2249"/>
      <c r="Z48" s="2249"/>
      <c r="AA48" s="2249"/>
      <c r="AB48" s="2249"/>
      <c r="AC48" s="2250"/>
      <c r="AD48" s="2248"/>
      <c r="AE48" s="2249"/>
      <c r="AF48" s="2249"/>
      <c r="AG48" s="2249"/>
      <c r="AH48" s="2249"/>
      <c r="AI48" s="2249"/>
      <c r="AJ48" s="2249"/>
      <c r="AK48" s="2249"/>
      <c r="AL48" s="2250"/>
      <c r="AM48" s="1261" t="s">
        <v>420</v>
      </c>
      <c r="AO48" s="1627"/>
      <c r="AP48" s="1627" t="str">
        <f>IF(T48="","",T48)</f>
        <v>Группа потребителей</v>
      </c>
      <c r="AQ48" s="1627"/>
      <c r="AR48" s="1627"/>
      <c r="AS48" s="1634">
        <v>21</v>
      </c>
    </row>
    <row customHeight="1" ht="22.049999999999997">
      <c r="A49" s="1270" t="s">
        <v>211</v>
      </c>
      <c r="B49" s="1270" t="s">
        <v>212</v>
      </c>
      <c r="C49" s="1270" t="s">
        <v>213</v>
      </c>
      <c r="D49" s="1270" t="s">
        <v>214</v>
      </c>
      <c r="E49" s="2293"/>
      <c r="F49" s="2293"/>
      <c r="G49" s="2293"/>
      <c r="H49" s="2293"/>
      <c r="I49" s="2104"/>
      <c r="J49" s="2104"/>
      <c r="K49" s="2130" t="str">
        <f>J48&amp;".1"</f>
        <v>....1.1.1</v>
      </c>
      <c r="L49" s="1313" t="s">
        <v>421</v>
      </c>
      <c r="P49" s="2260"/>
      <c r="Q49" s="2260"/>
      <c r="R49" s="360">
        <v>1</v>
      </c>
      <c r="S49" s="1961"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422</v>
      </c>
      <c r="AN49" s="1639">
        <f>STRCHECKDATE(V50:AL50)</f>
      </c>
      <c r="AO49" s="1627"/>
      <c r="AP49" s="1627" t="str">
        <f>IF(T49="","",T49)</f>
        <v/>
      </c>
      <c r="AQ49" s="1627"/>
      <c r="AR49" s="1627"/>
      <c r="AS49" s="1634">
        <v>21</v>
      </c>
    </row>
    <row customHeight="1" ht="1.05">
      <c r="A50" s="1270" t="s">
        <v>211</v>
      </c>
      <c r="B50" s="1270" t="s">
        <v>212</v>
      </c>
      <c r="C50" s="1270" t="s">
        <v>213</v>
      </c>
      <c r="D50" s="1270" t="s">
        <v>214</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211</v>
      </c>
      <c r="B51" s="1270" t="s">
        <v>212</v>
      </c>
      <c r="C51" s="1270" t="s">
        <v>213</v>
      </c>
      <c r="D51" s="1270" t="s">
        <v>214</v>
      </c>
      <c r="E51" s="2293"/>
      <c r="F51" s="2293"/>
      <c r="G51" s="2293"/>
      <c r="H51" s="2293"/>
      <c r="I51" s="2104"/>
      <c r="J51" s="2130"/>
      <c r="K51" s="1270"/>
      <c r="L51" s="1313"/>
      <c r="P51" s="2260"/>
      <c r="Q51" s="2260"/>
      <c r="R51" s="359"/>
      <c r="S51" s="1281"/>
      <c r="T51" s="291" t="s">
        <v>423</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211</v>
      </c>
      <c r="B52" s="1270" t="s">
        <v>212</v>
      </c>
      <c r="C52" s="1270" t="s">
        <v>213</v>
      </c>
      <c r="D52" s="1270" t="s">
        <v>214</v>
      </c>
      <c r="E52" s="2293"/>
      <c r="F52" s="2293"/>
      <c r="G52" s="2293"/>
      <c r="H52" s="2293"/>
      <c r="I52" s="2130"/>
      <c r="J52" s="1270"/>
      <c r="K52" s="1270"/>
      <c r="L52" s="1313"/>
      <c r="P52" s="2260"/>
      <c r="Q52" s="1957"/>
      <c r="R52" s="359"/>
      <c r="S52" s="1281"/>
      <c r="T52" s="290" t="s">
        <v>424</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211</v>
      </c>
      <c r="B53" s="1270" t="s">
        <v>212</v>
      </c>
      <c r="C53" s="1270" t="s">
        <v>213</v>
      </c>
      <c r="D53" s="1270" t="s">
        <v>214</v>
      </c>
      <c r="E53" s="2293"/>
      <c r="F53" s="2293"/>
      <c r="G53" s="2293"/>
      <c r="H53" s="2292"/>
      <c r="I53" s="1270"/>
      <c r="J53" s="1270"/>
      <c r="K53" s="1270"/>
      <c r="L53" s="1313"/>
      <c r="M53" s="1613"/>
      <c r="N53" s="1613"/>
      <c r="O53" s="1638"/>
      <c r="P53" s="363"/>
      <c r="Q53" s="378"/>
      <c r="R53" s="358"/>
      <c r="S53" s="1281"/>
      <c r="T53" s="368" t="s">
        <v>425</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211</v>
      </c>
      <c r="B54" s="1378" t="s">
        <v>212</v>
      </c>
      <c r="C54" s="1378" t="s">
        <v>213</v>
      </c>
      <c r="D54" s="1377"/>
      <c r="E54" s="2293"/>
      <c r="F54" s="2293"/>
      <c r="G54" s="2292"/>
      <c r="H54" s="1377"/>
      <c r="I54" s="1377"/>
      <c r="J54" s="1377"/>
      <c r="K54" s="1377"/>
      <c r="L54" s="1380"/>
      <c r="M54" s="1381"/>
      <c r="N54" s="1381"/>
      <c r="O54" s="354"/>
      <c r="P54" s="1319"/>
      <c r="Q54" s="1320"/>
      <c r="R54" s="1319"/>
      <c r="S54" s="1325"/>
      <c r="T54" s="1328" t="s">
        <v>426</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211</v>
      </c>
      <c r="B55" s="1378" t="s">
        <v>212</v>
      </c>
      <c r="C55" s="1377"/>
      <c r="D55" s="1377"/>
      <c r="E55" s="2293"/>
      <c r="F55" s="2292"/>
      <c r="G55" s="1377"/>
      <c r="H55" s="1377"/>
      <c r="I55" s="1377"/>
      <c r="J55" s="1377"/>
      <c r="K55" s="1377"/>
      <c r="L55" s="1380"/>
      <c r="M55" s="1382"/>
      <c r="N55" s="1382"/>
      <c r="O55" s="354"/>
      <c r="P55" s="1319"/>
      <c r="Q55" s="1320"/>
      <c r="R55" s="1319"/>
      <c r="S55" s="1325"/>
      <c r="T55" s="1328" t="s">
        <v>263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211</v>
      </c>
      <c r="B56" s="1378"/>
      <c r="C56" s="1378"/>
      <c r="D56" s="1378"/>
      <c r="E56" s="2292"/>
      <c r="F56" s="1378"/>
      <c r="G56" s="1378"/>
      <c r="H56" s="1378"/>
      <c r="I56" s="1378"/>
      <c r="J56" s="1378"/>
      <c r="K56" s="1378"/>
      <c r="L56" s="1384"/>
      <c r="M56" s="1382"/>
      <c r="N56" s="1382"/>
      <c r="O56" s="354"/>
      <c r="P56" s="383"/>
      <c r="Q56" s="1347"/>
      <c r="R56" s="383"/>
      <c r="S56" s="1325"/>
      <c r="T56" s="1328" t="s">
        <v>264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265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94E67-B882-163A-D31B-B01C231C84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408</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410</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411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412</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414</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415</v>
      </c>
      <c r="M6" s="1638"/>
      <c r="P6" s="2260">
        <v>1</v>
      </c>
      <c r="Q6" s="1957"/>
      <c r="R6" s="359"/>
      <c r="S6" s="1961">
        <f>$I6</f>
      </c>
      <c r="T6" s="288" t="s">
        <v>416</v>
      </c>
      <c r="U6" s="303"/>
      <c r="V6" s="2248"/>
      <c r="W6" s="2249"/>
      <c r="X6" s="2249"/>
      <c r="Y6" s="2249"/>
      <c r="Z6" s="2249"/>
      <c r="AA6" s="2249"/>
      <c r="AB6" s="2249"/>
      <c r="AC6" s="2250"/>
      <c r="AD6" s="2248"/>
      <c r="AE6" s="2249"/>
      <c r="AF6" s="2249"/>
      <c r="AG6" s="2249"/>
      <c r="AH6" s="2249"/>
      <c r="AI6" s="2249"/>
      <c r="AJ6" s="2249"/>
      <c r="AK6" s="2249"/>
      <c r="AL6" s="2250"/>
      <c r="AM6" s="1261" t="s">
        <v>417</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418</v>
      </c>
      <c r="M7" s="1638"/>
      <c r="N7" s="1634"/>
      <c r="P7" s="2260"/>
      <c r="Q7" s="2260">
        <v>1</v>
      </c>
      <c r="R7" s="360"/>
      <c r="S7" s="1961">
        <f>$J7</f>
      </c>
      <c r="T7" s="289" t="s">
        <v>419</v>
      </c>
      <c r="U7" s="303"/>
      <c r="V7" s="2248"/>
      <c r="W7" s="2249"/>
      <c r="X7" s="2249"/>
      <c r="Y7" s="2249"/>
      <c r="Z7" s="2249"/>
      <c r="AA7" s="2249"/>
      <c r="AB7" s="2249"/>
      <c r="AC7" s="2250"/>
      <c r="AD7" s="2248"/>
      <c r="AE7" s="2249"/>
      <c r="AF7" s="2249"/>
      <c r="AG7" s="2249"/>
      <c r="AH7" s="2249"/>
      <c r="AI7" s="2249"/>
      <c r="AJ7" s="2249"/>
      <c r="AK7" s="2249"/>
      <c r="AL7" s="2250"/>
      <c r="AM7" s="1261" t="s">
        <v>420</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421</v>
      </c>
      <c r="M8" s="1638"/>
      <c r="N8" s="1634"/>
      <c r="O8" s="1634"/>
      <c r="P8" s="2260"/>
      <c r="Q8" s="2260"/>
      <c r="R8" s="360">
        <v>1</v>
      </c>
      <c r="S8" s="1961">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422</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423</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424</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425</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426</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263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264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62</v>
      </c>
      <c r="AJ17" s="2270"/>
      <c r="AK17" s="2271" t="s">
        <v>62</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427</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428</v>
      </c>
      <c r="P22" s="1365"/>
      <c r="Q22" s="1374"/>
      <c r="R22" s="1374"/>
      <c r="S22" s="732"/>
      <c r="T22" s="1369" t="s">
        <v>429</v>
      </c>
      <c r="AA22" s="598" t="s">
        <v>430</v>
      </c>
      <c r="AC22" s="598" t="s">
        <v>431</v>
      </c>
      <c r="AD22" s="1369" t="s">
        <v>429</v>
      </c>
      <c r="AI22" s="598" t="s">
        <v>432</v>
      </c>
      <c r="AK22" s="598" t="s">
        <v>431</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Филиал Восточный ООО "Компания коммунальной сферы"</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Комитет Тульской области по тарифам</v>
      </c>
      <c r="W29" s="2254"/>
      <c r="X29" s="2254"/>
      <c r="Y29" s="2254"/>
      <c r="Z29" s="2254"/>
      <c r="AA29" s="2254"/>
      <c r="AB29" s="2254"/>
      <c r="AC29" s="1638"/>
      <c r="AD29" s="2254" t="str">
        <f>IF(TITLE_NAME_OR_PR_CHANGE="",IF(TITLE_NAME_OR_PR="","",TITLE_NAME_OR_PR),TITLE_NAME_OR_PR_CHANGE)</f>
        <v>Комитет Тульской области по тарифам</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433</v>
      </c>
      <c r="T30" s="2253"/>
      <c r="U30" s="1375"/>
      <c r="V30" s="2267" t="str">
        <f>IF(TITLE_DATE_PR_CHANGE="",IF(TITLE_DATE_PR="","",TITLE_DATE_PR),TITLE_DATE_PR_CHANGE)</f>
        <v>45643</v>
      </c>
      <c r="W30" s="2267"/>
      <c r="X30" s="2267"/>
      <c r="Y30" s="2267"/>
      <c r="Z30" s="2267"/>
      <c r="AA30" s="2267"/>
      <c r="AB30" s="2267"/>
      <c r="AC30" s="1638"/>
      <c r="AD30" s="2267" t="str">
        <f>IF(TITLE_DATE_PR_CHANGE="",IF(TITLE_DATE_PR="","",TITLE_DATE_PR),TITLE_DATE_PR_CHANGE)</f>
        <v>45643</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434</v>
      </c>
      <c r="T31" s="2253"/>
      <c r="U31" s="1375"/>
      <c r="V31" s="2254" t="str">
        <f>IF(TITLE_NUMBER_PR_CHANGE="",IF(TITLE_NUMBER_PR="","",TITLE_NUMBER_PR),TITLE_NUMBER_PR_CHANGE)</f>
        <v>49/3</v>
      </c>
      <c r="W31" s="2254"/>
      <c r="X31" s="2254"/>
      <c r="Y31" s="2254"/>
      <c r="Z31" s="2254"/>
      <c r="AA31" s="2254"/>
      <c r="AB31" s="2254"/>
      <c r="AC31" s="1638"/>
      <c r="AD31" s="2254" t="str">
        <f>IF(TITLE_NUMBER_PR_CHANGE="",IF(TITLE_NUMBER_PR="","",TITLE_NUMBER_PR),TITLE_NUMBER_PR_CHANGE)</f>
        <v>49/3</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https://tarif.tularegion.ru/</v>
      </c>
      <c r="W32" s="2254"/>
      <c r="X32" s="2254"/>
      <c r="Y32" s="2254"/>
      <c r="Z32" s="2254"/>
      <c r="AA32" s="2254"/>
      <c r="AB32" s="2254"/>
      <c r="AC32" s="1638"/>
      <c r="AD32" s="2254" t="str">
        <f>IF(TITLE_IST_PUB_CHANGE="",IF(TITLE_IST_PUB="","",TITLE_IST_PUB),TITLE_IST_PUB_CHANGE)</f>
        <v>https://tarif.tularegion.ru/</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435</v>
      </c>
      <c r="T34" s="2253"/>
      <c r="U34" s="1375"/>
      <c r="V34" s="2267" t="str">
        <f>IF(TITLE_DATE_PR_CHANGE="",IF(TITLE_DATE_PR="","",TITLE_DATE_PR),TITLE_DATE_PR_CHANGE)</f>
        <v>45643</v>
      </c>
      <c r="W34" s="2267"/>
      <c r="X34" s="2267"/>
      <c r="Y34" s="2267"/>
      <c r="Z34" s="2267"/>
      <c r="AA34" s="2267"/>
      <c r="AB34" s="2267"/>
      <c r="AC34" s="1638"/>
      <c r="AD34" s="2267" t="str">
        <f>IF(TITLE_DATE_PR_CHANGE="",IF(TITLE_DATE_PR="","",TITLE_DATE_PR),TITLE_DATE_PR_CHANGE)</f>
        <v>45643</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436</v>
      </c>
      <c r="T35" s="2253"/>
      <c r="U35" s="1375"/>
      <c r="V35" s="2254" t="str">
        <f>IF(TITLE_NUMBER_PR_CHANGE="",IF(TITLE_NUMBER_PR="","",TITLE_NUMBER_PR),TITLE_NUMBER_PR_CHANGE)</f>
        <v>49/3</v>
      </c>
      <c r="W35" s="2254"/>
      <c r="X35" s="2254"/>
      <c r="Y35" s="2254"/>
      <c r="Z35" s="2254"/>
      <c r="AA35" s="2254"/>
      <c r="AB35" s="2254"/>
      <c r="AC35" s="1638"/>
      <c r="AD35" s="2254" t="str">
        <f>IF(TITLE_NUMBER_PR_CHANGE="",IF(TITLE_NUMBER_PR="","",TITLE_NUMBER_PR),TITLE_NUMBER_PR_CHANGE)</f>
        <v>49/3</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437</v>
      </c>
      <c r="AD36" s="1638"/>
      <c r="AE36" s="1638"/>
      <c r="AF36" s="1638"/>
      <c r="AG36" s="1638"/>
      <c r="AH36" s="1638"/>
      <c r="AI36" s="1638"/>
      <c r="AJ36" s="1638"/>
      <c r="AK36" s="1645" t="s">
        <v>437</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312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313</v>
      </c>
      <c r="AS38" s="1634">
        <v>14</v>
      </c>
    </row>
    <row customHeight="1" ht="14.699999999999998">
      <c r="Q39" s="379"/>
      <c r="R39" s="379"/>
      <c r="S39" s="2276" t="s">
        <v>89</v>
      </c>
      <c r="T39" s="2212" t="s">
        <v>438</v>
      </c>
      <c r="U39" s="340"/>
      <c r="V39" s="2277" t="s">
        <v>439</v>
      </c>
      <c r="W39" s="2278"/>
      <c r="X39" s="2278"/>
      <c r="Y39" s="2278"/>
      <c r="Z39" s="2278"/>
      <c r="AA39" s="2278"/>
      <c r="AB39" s="2279"/>
      <c r="AC39" s="2280" t="s">
        <v>440</v>
      </c>
      <c r="AD39" s="2277" t="s">
        <v>439</v>
      </c>
      <c r="AE39" s="2278"/>
      <c r="AF39" s="2278"/>
      <c r="AG39" s="2278"/>
      <c r="AH39" s="2278"/>
      <c r="AI39" s="2278"/>
      <c r="AJ39" s="2279"/>
      <c r="AK39" s="2280" t="s">
        <v>441</v>
      </c>
      <c r="AL39" s="2283" t="s">
        <v>442</v>
      </c>
      <c r="AM39" s="2130"/>
      <c r="AS39" s="1634">
        <v>14</v>
      </c>
    </row>
    <row customHeight="1" ht="35.699999999999996">
      <c r="Q40" s="379"/>
      <c r="R40" s="379"/>
      <c r="S40" s="2276"/>
      <c r="T40" s="2212"/>
      <c r="U40" s="1034"/>
      <c r="V40" s="2263" t="s">
        <v>443</v>
      </c>
      <c r="W40" s="2286" t="s">
        <v>444</v>
      </c>
      <c r="X40" s="2265" t="s">
        <v>445</v>
      </c>
      <c r="Y40" s="2266"/>
      <c r="Z40" s="2265" t="s">
        <v>458</v>
      </c>
      <c r="AA40" s="2272"/>
      <c r="AB40" s="2266"/>
      <c r="AC40" s="2281"/>
      <c r="AD40" s="2263" t="s">
        <v>443</v>
      </c>
      <c r="AE40" s="2286" t="s">
        <v>444</v>
      </c>
      <c r="AF40" s="2265" t="s">
        <v>445</v>
      </c>
      <c r="AG40" s="2266"/>
      <c r="AH40" s="2265" t="s">
        <v>446</v>
      </c>
      <c r="AI40" s="2272"/>
      <c r="AJ40" s="2266"/>
      <c r="AK40" s="2281"/>
      <c r="AL40" s="2284"/>
      <c r="AM40" s="2130"/>
      <c r="AS40" s="1634">
        <v>34</v>
      </c>
    </row>
    <row customHeight="1" ht="35.699999999999996">
      <c r="A41" s="1269"/>
      <c r="B41" s="1269" t="s">
        <v>136</v>
      </c>
      <c r="C41" s="1269" t="s">
        <v>137</v>
      </c>
      <c r="D41" s="1269" t="s">
        <v>138</v>
      </c>
      <c r="E41" s="1313" t="s">
        <v>447</v>
      </c>
      <c r="F41" s="1313" t="s">
        <v>448</v>
      </c>
      <c r="G41" s="1313" t="s">
        <v>449</v>
      </c>
      <c r="H41" s="1313" t="s">
        <v>450</v>
      </c>
      <c r="I41" s="1313" t="s">
        <v>451</v>
      </c>
      <c r="J41" s="1313" t="s">
        <v>452</v>
      </c>
      <c r="K41" s="1313" t="s">
        <v>453</v>
      </c>
      <c r="L41" s="1313" t="s">
        <v>428</v>
      </c>
      <c r="Q41" s="379"/>
      <c r="R41" s="379"/>
      <c r="S41" s="2276"/>
      <c r="T41" s="2212"/>
      <c r="U41" s="305"/>
      <c r="V41" s="2264"/>
      <c r="W41" s="2287"/>
      <c r="X41" s="1941" t="s">
        <v>454</v>
      </c>
      <c r="Y41" s="1941" t="s">
        <v>455</v>
      </c>
      <c r="Z41" s="1941" t="s">
        <v>456</v>
      </c>
      <c r="AA41" s="2273" t="s">
        <v>457</v>
      </c>
      <c r="AB41" s="2274"/>
      <c r="AC41" s="2282"/>
      <c r="AD41" s="2264"/>
      <c r="AE41" s="2287"/>
      <c r="AF41" s="1941" t="s">
        <v>454</v>
      </c>
      <c r="AG41" s="1941" t="s">
        <v>455</v>
      </c>
      <c r="AH41" s="1941" t="s">
        <v>456</v>
      </c>
      <c r="AI41" s="2273" t="s">
        <v>457</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211</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2.049999999999997">
      <c r="A44" s="1270" t="s">
        <v>211</v>
      </c>
      <c r="B44" s="1270" t="s">
        <v>212</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410</v>
      </c>
      <c r="AO44" s="1627"/>
      <c r="AP44" s="1627" t="str">
        <f>IF(T44="","",T44)</f>
        <v>Территория действия тарифа</v>
      </c>
      <c r="AQ44" s="1627"/>
      <c r="AR44" s="1627"/>
      <c r="AS44" s="1634">
        <v>21</v>
      </c>
    </row>
    <row customHeight="1" ht="24">
      <c r="A45" s="1270" t="s">
        <v>211</v>
      </c>
      <c r="B45" s="1270" t="s">
        <v>212</v>
      </c>
      <c r="C45" s="1270" t="s">
        <v>213</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411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412</v>
      </c>
      <c r="AO45" s="1627"/>
      <c r="AP45" s="1627" t="str">
        <f>IF(T45="","",T45)</f>
        <v>Наименование системы теплоснабжения </v>
      </c>
      <c r="AQ45" s="1627"/>
      <c r="AR45" s="1627"/>
      <c r="AS45" s="1634">
        <v>23</v>
      </c>
    </row>
    <row customHeight="1" ht="22.049999999999997">
      <c r="A46" s="1270" t="s">
        <v>211</v>
      </c>
      <c r="B46" s="1270" t="s">
        <v>212</v>
      </c>
      <c r="C46" s="1270" t="s">
        <v>213</v>
      </c>
      <c r="D46" s="1270" t="s">
        <v>214</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414</v>
      </c>
      <c r="AO46" s="1627"/>
      <c r="AP46" s="1627" t="str">
        <f>IF(T46="","",T46)</f>
        <v>Источник тепловой энергии  </v>
      </c>
      <c r="AQ46" s="1627"/>
      <c r="AR46" s="1627"/>
      <c r="AS46" s="1634">
        <v>21</v>
      </c>
    </row>
    <row customHeight="1" ht="49.5">
      <c r="A47" s="1270" t="s">
        <v>211</v>
      </c>
      <c r="B47" s="1270" t="s">
        <v>212</v>
      </c>
      <c r="C47" s="1270" t="s">
        <v>213</v>
      </c>
      <c r="D47" s="1270" t="s">
        <v>214</v>
      </c>
      <c r="E47" s="2293"/>
      <c r="F47" s="2293"/>
      <c r="G47" s="2293"/>
      <c r="H47" s="2293"/>
      <c r="I47" s="2130" t="str">
        <f>S46&amp;".1"</f>
        <v>....1</v>
      </c>
      <c r="J47" s="1270"/>
      <c r="K47" s="1270"/>
      <c r="L47" s="1313" t="s">
        <v>415</v>
      </c>
      <c r="P47" s="2260">
        <v>1</v>
      </c>
      <c r="Q47" s="1957"/>
      <c r="R47" s="359"/>
      <c r="S47" s="1961" t="str">
        <f>$I47</f>
        <v>....1</v>
      </c>
      <c r="T47" s="288" t="s">
        <v>416</v>
      </c>
      <c r="U47" s="303"/>
      <c r="V47" s="2248"/>
      <c r="W47" s="2249"/>
      <c r="X47" s="2249"/>
      <c r="Y47" s="2249"/>
      <c r="Z47" s="2249"/>
      <c r="AA47" s="2249"/>
      <c r="AB47" s="2249"/>
      <c r="AC47" s="2250"/>
      <c r="AD47" s="2248"/>
      <c r="AE47" s="2249"/>
      <c r="AF47" s="2249"/>
      <c r="AG47" s="2249"/>
      <c r="AH47" s="2249"/>
      <c r="AI47" s="2249"/>
      <c r="AJ47" s="2249"/>
      <c r="AK47" s="2249"/>
      <c r="AL47" s="2250"/>
      <c r="AM47" s="1261" t="s">
        <v>417</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211</v>
      </c>
      <c r="B48" s="1270" t="s">
        <v>212</v>
      </c>
      <c r="C48" s="1270" t="s">
        <v>213</v>
      </c>
      <c r="D48" s="1270" t="s">
        <v>214</v>
      </c>
      <c r="E48" s="2293"/>
      <c r="F48" s="2293"/>
      <c r="G48" s="2293"/>
      <c r="H48" s="2293"/>
      <c r="I48" s="2104"/>
      <c r="J48" s="2130" t="str">
        <f>I47&amp;".1"</f>
        <v>....1.1</v>
      </c>
      <c r="K48" s="1270"/>
      <c r="L48" s="1313" t="s">
        <v>418</v>
      </c>
      <c r="P48" s="2260"/>
      <c r="Q48" s="2260">
        <v>1</v>
      </c>
      <c r="R48" s="360"/>
      <c r="S48" s="1961" t="str">
        <f>$J48</f>
        <v>....1.1</v>
      </c>
      <c r="T48" s="289" t="s">
        <v>419</v>
      </c>
      <c r="U48" s="303"/>
      <c r="V48" s="2248"/>
      <c r="W48" s="2249"/>
      <c r="X48" s="2249"/>
      <c r="Y48" s="2249"/>
      <c r="Z48" s="2249"/>
      <c r="AA48" s="2249"/>
      <c r="AB48" s="2249"/>
      <c r="AC48" s="2250"/>
      <c r="AD48" s="2248"/>
      <c r="AE48" s="2249"/>
      <c r="AF48" s="2249"/>
      <c r="AG48" s="2249"/>
      <c r="AH48" s="2249"/>
      <c r="AI48" s="2249"/>
      <c r="AJ48" s="2249"/>
      <c r="AK48" s="2249"/>
      <c r="AL48" s="2250"/>
      <c r="AM48" s="1261" t="s">
        <v>420</v>
      </c>
      <c r="AO48" s="1627"/>
      <c r="AP48" s="1627" t="str">
        <f>IF(T48="","",T48)</f>
        <v>Группа потребителей</v>
      </c>
      <c r="AQ48" s="1627"/>
      <c r="AR48" s="1627"/>
      <c r="AS48" s="1634">
        <v>21</v>
      </c>
    </row>
    <row customHeight="1" ht="22.049999999999997">
      <c r="A49" s="1270" t="s">
        <v>211</v>
      </c>
      <c r="B49" s="1270" t="s">
        <v>212</v>
      </c>
      <c r="C49" s="1270" t="s">
        <v>213</v>
      </c>
      <c r="D49" s="1270" t="s">
        <v>214</v>
      </c>
      <c r="E49" s="2293"/>
      <c r="F49" s="2293"/>
      <c r="G49" s="2293"/>
      <c r="H49" s="2293"/>
      <c r="I49" s="2104"/>
      <c r="J49" s="2104"/>
      <c r="K49" s="2130" t="str">
        <f>J48&amp;".1"</f>
        <v>....1.1.1</v>
      </c>
      <c r="L49" s="1313" t="s">
        <v>421</v>
      </c>
      <c r="P49" s="2260"/>
      <c r="Q49" s="2260"/>
      <c r="R49" s="360">
        <v>1</v>
      </c>
      <c r="S49" s="1961"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422</v>
      </c>
      <c r="AN49" s="1639">
        <f>STRCHECKDATE(V50:AL50)</f>
      </c>
      <c r="AO49" s="1627"/>
      <c r="AP49" s="1627" t="str">
        <f>IF(T49="","",T49)</f>
        <v/>
      </c>
      <c r="AQ49" s="1627"/>
      <c r="AR49" s="1627"/>
      <c r="AS49" s="1634">
        <v>21</v>
      </c>
    </row>
    <row customHeight="1" ht="1.05">
      <c r="A50" s="1270" t="s">
        <v>211</v>
      </c>
      <c r="B50" s="1270" t="s">
        <v>212</v>
      </c>
      <c r="C50" s="1270" t="s">
        <v>213</v>
      </c>
      <c r="D50" s="1270" t="s">
        <v>214</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211</v>
      </c>
      <c r="B51" s="1270" t="s">
        <v>212</v>
      </c>
      <c r="C51" s="1270" t="s">
        <v>213</v>
      </c>
      <c r="D51" s="1270" t="s">
        <v>214</v>
      </c>
      <c r="E51" s="2293"/>
      <c r="F51" s="2293"/>
      <c r="G51" s="2293"/>
      <c r="H51" s="2293"/>
      <c r="I51" s="2104"/>
      <c r="J51" s="2130"/>
      <c r="K51" s="1270"/>
      <c r="L51" s="1313"/>
      <c r="P51" s="2260"/>
      <c r="Q51" s="2260"/>
      <c r="R51" s="359"/>
      <c r="S51" s="1281"/>
      <c r="T51" s="291" t="s">
        <v>423</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211</v>
      </c>
      <c r="B52" s="1270" t="s">
        <v>212</v>
      </c>
      <c r="C52" s="1270" t="s">
        <v>213</v>
      </c>
      <c r="D52" s="1270" t="s">
        <v>214</v>
      </c>
      <c r="E52" s="2293"/>
      <c r="F52" s="2293"/>
      <c r="G52" s="2293"/>
      <c r="H52" s="2293"/>
      <c r="I52" s="2130"/>
      <c r="J52" s="1270"/>
      <c r="K52" s="1270"/>
      <c r="L52" s="1313"/>
      <c r="P52" s="2260"/>
      <c r="Q52" s="1957"/>
      <c r="R52" s="359"/>
      <c r="S52" s="1281"/>
      <c r="T52" s="290" t="s">
        <v>424</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211</v>
      </c>
      <c r="B53" s="1270" t="s">
        <v>212</v>
      </c>
      <c r="C53" s="1270" t="s">
        <v>213</v>
      </c>
      <c r="D53" s="1270" t="s">
        <v>214</v>
      </c>
      <c r="E53" s="2293"/>
      <c r="F53" s="2293"/>
      <c r="G53" s="2293"/>
      <c r="H53" s="2292"/>
      <c r="I53" s="1270"/>
      <c r="J53" s="1270"/>
      <c r="K53" s="1270"/>
      <c r="L53" s="1313"/>
      <c r="M53" s="1613"/>
      <c r="N53" s="1613"/>
      <c r="O53" s="1638"/>
      <c r="P53" s="363"/>
      <c r="Q53" s="378"/>
      <c r="R53" s="358"/>
      <c r="S53" s="1281"/>
      <c r="T53" s="368" t="s">
        <v>425</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211</v>
      </c>
      <c r="B54" s="1270" t="s">
        <v>212</v>
      </c>
      <c r="C54" s="1270" t="s">
        <v>213</v>
      </c>
      <c r="D54" s="1977"/>
      <c r="E54" s="2293"/>
      <c r="F54" s="2293"/>
      <c r="G54" s="2292"/>
      <c r="H54" s="1977"/>
      <c r="I54" s="1977"/>
      <c r="J54" s="1977"/>
      <c r="K54" s="1977"/>
      <c r="L54" s="1383"/>
      <c r="M54" s="1613"/>
      <c r="N54" s="1613"/>
      <c r="O54" s="1638"/>
      <c r="P54" s="1319"/>
      <c r="Q54" s="1320"/>
      <c r="R54" s="1319"/>
      <c r="S54" s="1325"/>
      <c r="T54" s="1328" t="s">
        <v>426</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211</v>
      </c>
      <c r="B55" s="1270" t="s">
        <v>212</v>
      </c>
      <c r="C55" s="1977"/>
      <c r="D55" s="1977"/>
      <c r="E55" s="2293"/>
      <c r="F55" s="2292"/>
      <c r="G55" s="1977"/>
      <c r="H55" s="1977"/>
      <c r="I55" s="1977"/>
      <c r="J55" s="1977"/>
      <c r="K55" s="1977"/>
      <c r="L55" s="1383"/>
      <c r="M55" s="1978"/>
      <c r="N55" s="1978"/>
      <c r="O55" s="1638"/>
      <c r="P55" s="1319"/>
      <c r="Q55" s="1320"/>
      <c r="R55" s="1319"/>
      <c r="S55" s="1325"/>
      <c r="T55" s="1328" t="s">
        <v>263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211</v>
      </c>
      <c r="B56" s="1270"/>
      <c r="C56" s="1270"/>
      <c r="D56" s="1270"/>
      <c r="E56" s="2292"/>
      <c r="F56" s="1270"/>
      <c r="G56" s="1270"/>
      <c r="H56" s="1270"/>
      <c r="I56" s="1270"/>
      <c r="J56" s="1270"/>
      <c r="K56" s="1270"/>
      <c r="L56" s="1313"/>
      <c r="M56" s="1978"/>
      <c r="N56" s="1978"/>
      <c r="O56" s="1638"/>
      <c r="P56" s="383"/>
      <c r="Q56" s="1347"/>
      <c r="R56" s="383"/>
      <c r="S56" s="1325"/>
      <c r="T56" s="1328" t="s">
        <v>264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265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B5D88-2028-08F3-F6ED-DE45FD82D4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414</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415</v>
      </c>
      <c r="M6" s="540"/>
      <c r="P6" s="2260">
        <v>1</v>
      </c>
      <c r="Q6" s="1334"/>
      <c r="R6" s="359"/>
      <c r="S6" s="1339">
        <f>$I6</f>
      </c>
      <c r="T6" s="288" t="s">
        <v>416</v>
      </c>
      <c r="U6" s="303"/>
      <c r="V6" s="2248"/>
      <c r="W6" s="2249"/>
      <c r="X6" s="2249"/>
      <c r="Y6" s="2249"/>
      <c r="Z6" s="2249"/>
      <c r="AA6" s="2249"/>
      <c r="AB6" s="2249"/>
      <c r="AC6" s="2250"/>
      <c r="AD6" s="2248"/>
      <c r="AE6" s="2249"/>
      <c r="AF6" s="2249"/>
      <c r="AG6" s="2249"/>
      <c r="AH6" s="2249"/>
      <c r="AI6" s="2249"/>
      <c r="AJ6" s="2249"/>
      <c r="AK6" s="2249"/>
      <c r="AL6" s="2250"/>
      <c r="AM6" s="1261" t="s">
        <v>417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418</v>
      </c>
      <c r="M7" s="540"/>
      <c r="N7" s="1369"/>
      <c r="P7" s="2260"/>
      <c r="Q7" s="2260">
        <v>1</v>
      </c>
      <c r="R7" s="360"/>
      <c r="S7" s="1339">
        <f>$J7</f>
      </c>
      <c r="T7" s="289" t="s">
        <v>419</v>
      </c>
      <c r="U7" s="303"/>
      <c r="V7" s="2248"/>
      <c r="W7" s="2249"/>
      <c r="X7" s="2249"/>
      <c r="Y7" s="2249"/>
      <c r="Z7" s="2249"/>
      <c r="AA7" s="2249"/>
      <c r="AB7" s="2249"/>
      <c r="AC7" s="2250"/>
      <c r="AD7" s="2248"/>
      <c r="AE7" s="2249"/>
      <c r="AF7" s="2249"/>
      <c r="AG7" s="2249"/>
      <c r="AH7" s="2249"/>
      <c r="AI7" s="2249"/>
      <c r="AJ7" s="2249"/>
      <c r="AK7" s="2249"/>
      <c r="AL7" s="2250"/>
      <c r="AM7" s="1261" t="s">
        <v>420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421</v>
      </c>
      <c r="M8" s="540"/>
      <c r="N8" s="1369"/>
      <c r="O8" s="1369"/>
      <c r="P8" s="2260"/>
      <c r="Q8" s="2260"/>
      <c r="R8" s="360">
        <v>1</v>
      </c>
      <c r="S8" s="1339">
        <f>$K8</f>
      </c>
      <c r="T8" s="1350"/>
      <c r="U8" s="303"/>
      <c r="V8" s="328"/>
      <c r="W8" s="754"/>
      <c r="X8" s="328"/>
      <c r="Y8" s="387"/>
      <c r="Z8" s="2268"/>
      <c r="AA8" s="2110" t="s">
        <v>62</v>
      </c>
      <c r="AB8" s="2268"/>
      <c r="AC8" s="2110" t="s">
        <v>62</v>
      </c>
      <c r="AD8" s="328"/>
      <c r="AE8" s="754"/>
      <c r="AF8" s="328"/>
      <c r="AG8" s="387"/>
      <c r="AH8" s="2268"/>
      <c r="AI8" s="2110" t="s">
        <v>62</v>
      </c>
      <c r="AJ8" s="2268"/>
      <c r="AK8" s="2110" t="s">
        <v>62</v>
      </c>
      <c r="AL8" s="328"/>
      <c r="AM8" s="2256" t="s">
        <v>422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263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264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428</v>
      </c>
      <c r="P22" s="1365"/>
      <c r="Q22" s="1374"/>
      <c r="R22" s="1374"/>
      <c r="S22" s="732"/>
      <c r="T22" s="1163" t="s">
        <v>429</v>
      </c>
      <c r="AA22" s="189" t="s">
        <v>430</v>
      </c>
      <c r="AC22" s="189" t="s">
        <v>431</v>
      </c>
      <c r="AD22" s="1163" t="s">
        <v>429</v>
      </c>
      <c r="AI22" s="189" t="s">
        <v>432</v>
      </c>
      <c r="AK22" s="189" t="s">
        <v>431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Филиал Восточный ООО "Компания коммунальной сферы"</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Комитет Тульской области по тарифам</v>
      </c>
      <c r="W29" s="2254"/>
      <c r="X29" s="2254"/>
      <c r="Y29" s="2254"/>
      <c r="Z29" s="2254"/>
      <c r="AA29" s="2254"/>
      <c r="AB29" s="2254"/>
      <c r="AC29" s="329"/>
      <c r="AD29" s="2254" t="str">
        <f>IF(TITLE_NAME_OR_PR_CHANGE="",IF(TITLE_NAME_OR_PR="","",TITLE_NAME_OR_PR),TITLE_NAME_OR_PR_CHANGE)</f>
        <v>Комитет Тульской области по тарифам</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433</v>
      </c>
      <c r="T30" s="2253"/>
      <c r="U30" s="1375"/>
      <c r="V30" s="2267" t="str">
        <f>IF(TITLE_DATE_PR_CHANGE="",IF(TITLE_DATE_PR="","",TITLE_DATE_PR),TITLE_DATE_PR_CHANGE)</f>
        <v>45643</v>
      </c>
      <c r="W30" s="2267"/>
      <c r="X30" s="2267"/>
      <c r="Y30" s="2267"/>
      <c r="Z30" s="2267"/>
      <c r="AA30" s="2267"/>
      <c r="AB30" s="2267"/>
      <c r="AC30" s="329"/>
      <c r="AD30" s="2267" t="str">
        <f>IF(TITLE_DATE_PR_CHANGE="",IF(TITLE_DATE_PR="","",TITLE_DATE_PR),TITLE_DATE_PR_CHANGE)</f>
        <v>45643</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434</v>
      </c>
      <c r="T31" s="2253"/>
      <c r="U31" s="1375"/>
      <c r="V31" s="2254" t="str">
        <f>IF(TITLE_NUMBER_PR_CHANGE="",IF(TITLE_NUMBER_PR="","",TITLE_NUMBER_PR),TITLE_NUMBER_PR_CHANGE)</f>
        <v>49/3</v>
      </c>
      <c r="W31" s="2254"/>
      <c r="X31" s="2254"/>
      <c r="Y31" s="2254"/>
      <c r="Z31" s="2254"/>
      <c r="AA31" s="2254"/>
      <c r="AB31" s="2254"/>
      <c r="AC31" s="329"/>
      <c r="AD31" s="2254" t="str">
        <f>IF(TITLE_NUMBER_PR_CHANGE="",IF(TITLE_NUMBER_PR="","",TITLE_NUMBER_PR),TITLE_NUMBER_PR_CHANGE)</f>
        <v>49/3</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https://tarif.tularegion.ru/</v>
      </c>
      <c r="W32" s="2254"/>
      <c r="X32" s="2254"/>
      <c r="Y32" s="2254"/>
      <c r="Z32" s="2254"/>
      <c r="AA32" s="2254"/>
      <c r="AB32" s="2254"/>
      <c r="AC32" s="329"/>
      <c r="AD32" s="2254" t="str">
        <f>IF(TITLE_IST_PUB_CHANGE="",IF(TITLE_IST_PUB="","",TITLE_IST_PUB),TITLE_IST_PUB_CHANGE)</f>
        <v>https://tarif.tularegion.ru/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435</v>
      </c>
      <c r="T34" s="2253"/>
      <c r="U34" s="1375"/>
      <c r="V34" s="2267" t="str">
        <f>IF(TITLE_DATE_PR_CHANGE="",IF(TITLE_DATE_PR="","",TITLE_DATE_PR),TITLE_DATE_PR_CHANGE)</f>
        <v>45643</v>
      </c>
      <c r="W34" s="2267"/>
      <c r="X34" s="2267"/>
      <c r="Y34" s="2267"/>
      <c r="Z34" s="2267"/>
      <c r="AA34" s="2267"/>
      <c r="AB34" s="2267"/>
      <c r="AC34" s="329"/>
      <c r="AD34" s="2267" t="str">
        <f>IF(TITLE_DATE_PR_CHANGE="",IF(TITLE_DATE_PR="","",TITLE_DATE_PR),TITLE_DATE_PR_CHANGE)</f>
        <v>45643</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436</v>
      </c>
      <c r="T35" s="2253"/>
      <c r="U35" s="1375"/>
      <c r="V35" s="2254" t="str">
        <f>IF(TITLE_NUMBER_PR_CHANGE="",IF(TITLE_NUMBER_PR="","",TITLE_NUMBER_PR),TITLE_NUMBER_PR_CHANGE)</f>
        <v>49/3</v>
      </c>
      <c r="W35" s="2254"/>
      <c r="X35" s="2254"/>
      <c r="Y35" s="2254"/>
      <c r="Z35" s="2254"/>
      <c r="AA35" s="2254"/>
      <c r="AB35" s="2254"/>
      <c r="AC35" s="329"/>
      <c r="AD35" s="2254" t="str">
        <f>IF(TITLE_NUMBER_PR_CHANGE="",IF(TITLE_NUMBER_PR="","",TITLE_NUMBER_PR),TITLE_NUMBER_PR_CHANGE)</f>
        <v>49/3</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437</v>
      </c>
      <c r="AD36" s="329"/>
      <c r="AE36" s="329"/>
      <c r="AF36" s="329"/>
      <c r="AG36" s="329"/>
      <c r="AH36" s="329"/>
      <c r="AI36" s="329"/>
      <c r="AJ36" s="329"/>
      <c r="AK36" s="281" t="s">
        <v>437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313</v>
      </c>
      <c r="AS38" s="1158">
        <v>14</v>
      </c>
    </row>
    <row customHeight="1" ht="14.699999999999998">
      <c r="Q39" s="379"/>
      <c r="R39" s="379"/>
      <c r="S39" s="2276" t="s">
        <v>89</v>
      </c>
      <c r="T39" s="2212" t="s">
        <v>438</v>
      </c>
      <c r="U39" s="304"/>
      <c r="V39" s="2277" t="s">
        <v>439</v>
      </c>
      <c r="W39" s="2278"/>
      <c r="X39" s="2294"/>
      <c r="Y39" s="2294"/>
      <c r="Z39" s="2278"/>
      <c r="AA39" s="2278"/>
      <c r="AB39" s="2279"/>
      <c r="AC39" s="2280" t="s">
        <v>440</v>
      </c>
      <c r="AD39" s="2277" t="s">
        <v>439</v>
      </c>
      <c r="AE39" s="2278"/>
      <c r="AF39" s="2294"/>
      <c r="AG39" s="2294"/>
      <c r="AH39" s="2278"/>
      <c r="AI39" s="2278"/>
      <c r="AJ39" s="2279"/>
      <c r="AK39" s="2280" t="s">
        <v>441</v>
      </c>
      <c r="AL39" s="2283" t="s">
        <v>442</v>
      </c>
      <c r="AM39" s="2130"/>
      <c r="AS39" s="1158">
        <v>14</v>
      </c>
    </row>
    <row customHeight="1" ht="24">
      <c r="Q40" s="379"/>
      <c r="R40" s="379"/>
      <c r="S40" s="2276"/>
      <c r="T40" s="2212"/>
      <c r="U40" s="1034"/>
      <c r="V40" s="2295" t="s">
        <v>443</v>
      </c>
      <c r="W40" s="2297" t="s">
        <v>444</v>
      </c>
      <c r="X40" s="1379" t="s">
        <v>445</v>
      </c>
      <c r="Y40" s="1379"/>
      <c r="Z40" s="2272" t="s">
        <v>446</v>
      </c>
      <c r="AA40" s="2272"/>
      <c r="AB40" s="2266"/>
      <c r="AC40" s="2281"/>
      <c r="AD40" s="2295" t="s">
        <v>443</v>
      </c>
      <c r="AE40" s="2297" t="s">
        <v>444</v>
      </c>
      <c r="AF40" s="1379" t="s">
        <v>445</v>
      </c>
      <c r="AG40" s="1379"/>
      <c r="AH40" s="2272" t="s">
        <v>446</v>
      </c>
      <c r="AI40" s="2272"/>
      <c r="AJ40" s="2266"/>
      <c r="AK40" s="2281"/>
      <c r="AL40" s="2284"/>
      <c r="AM40" s="2130"/>
      <c r="AS40" s="1158">
        <v>23</v>
      </c>
    </row>
    <row s="1269" customFormat="1" customHeight="1" ht="24">
      <c r="A41" s="1373"/>
      <c r="B41" s="1373" t="s">
        <v>136</v>
      </c>
      <c r="C41" s="1373" t="s">
        <v>137</v>
      </c>
      <c r="D41" s="1373" t="s">
        <v>138</v>
      </c>
      <c r="E41" s="1367" t="s">
        <v>447</v>
      </c>
      <c r="F41" s="1367" t="s">
        <v>448</v>
      </c>
      <c r="G41" s="1367" t="s">
        <v>449</v>
      </c>
      <c r="H41" s="1367" t="s">
        <v>450</v>
      </c>
      <c r="I41" s="1367" t="s">
        <v>451</v>
      </c>
      <c r="J41" s="1367" t="s">
        <v>452</v>
      </c>
      <c r="K41" s="1367" t="s">
        <v>453</v>
      </c>
      <c r="L41" s="1367" t="s">
        <v>428</v>
      </c>
      <c r="M41" s="1365"/>
      <c r="N41" s="1365"/>
      <c r="O41" s="1365"/>
      <c r="P41" s="1331"/>
      <c r="Q41" s="379"/>
      <c r="R41" s="379"/>
      <c r="S41" s="2276"/>
      <c r="T41" s="2212"/>
      <c r="U41" s="305"/>
      <c r="V41" s="2296"/>
      <c r="W41" s="2298"/>
      <c r="X41" s="1376" t="s">
        <v>454</v>
      </c>
      <c r="Y41" s="1376" t="s">
        <v>455</v>
      </c>
      <c r="Z41" s="1337" t="s">
        <v>456</v>
      </c>
      <c r="AA41" s="2273" t="s">
        <v>457</v>
      </c>
      <c r="AB41" s="2274"/>
      <c r="AC41" s="2282"/>
      <c r="AD41" s="2296"/>
      <c r="AE41" s="2298"/>
      <c r="AF41" s="1376" t="s">
        <v>454</v>
      </c>
      <c r="AG41" s="1376" t="s">
        <v>455</v>
      </c>
      <c r="AH41" s="1337" t="s">
        <v>456</v>
      </c>
      <c r="AI41" s="2273" t="s">
        <v>457</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193</v>
      </c>
      <c r="B44" s="1366" t="s">
        <v>194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410</v>
      </c>
      <c r="AO44" s="503"/>
      <c r="AP44" s="503" t="str">
        <f>IF(T44="","",T44)</f>
        <v>Территория действия тарифа</v>
      </c>
      <c r="AQ44" s="503"/>
      <c r="AR44" s="503"/>
      <c r="AS44" s="1158">
        <v>21</v>
      </c>
    </row>
    <row customHeight="1" ht="24">
      <c r="A45" s="1366" t="s">
        <v>193</v>
      </c>
      <c r="B45" s="1366" t="s">
        <v>194</v>
      </c>
      <c r="C45" s="1366" t="s">
        <v>195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412</v>
      </c>
      <c r="AO45" s="503"/>
      <c r="AP45" s="503" t="str">
        <f>IF(T45="","",T45)</f>
        <v>Наименование системы теплоснабжения </v>
      </c>
      <c r="AQ45" s="503"/>
      <c r="AR45" s="503"/>
      <c r="AS45" s="1158">
        <v>23</v>
      </c>
    </row>
    <row customHeight="1" ht="22.049999999999997">
      <c r="A46" s="1366" t="s">
        <v>193</v>
      </c>
      <c r="B46" s="1366" t="s">
        <v>194</v>
      </c>
      <c r="C46" s="1366" t="s">
        <v>195</v>
      </c>
      <c r="D46" s="1366" t="s">
        <v>196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414</v>
      </c>
      <c r="AO46" s="503"/>
      <c r="AP46" s="503" t="str">
        <f>IF(T46="","",T46)</f>
        <v>Источник тепловой энергии  </v>
      </c>
      <c r="AQ46" s="503"/>
      <c r="AR46" s="503"/>
      <c r="AS46" s="1158">
        <v>21</v>
      </c>
    </row>
    <row customHeight="1" ht="49.5">
      <c r="A47" s="1366" t="s">
        <v>193</v>
      </c>
      <c r="B47" s="1366" t="s">
        <v>194</v>
      </c>
      <c r="C47" s="1366" t="s">
        <v>195</v>
      </c>
      <c r="D47" s="1366" t="s">
        <v>196</v>
      </c>
      <c r="E47" s="2262"/>
      <c r="F47" s="2262"/>
      <c r="G47" s="2262"/>
      <c r="H47" s="2262"/>
      <c r="I47" s="2259" t="str">
        <f>S46&amp;".1"</f>
        <v>....1</v>
      </c>
      <c r="J47" s="1366"/>
      <c r="K47" s="1366"/>
      <c r="L47" s="1367" t="s">
        <v>415</v>
      </c>
      <c r="P47" s="2260">
        <v>1</v>
      </c>
      <c r="Q47" s="1334"/>
      <c r="R47" s="359"/>
      <c r="S47" s="1339" t="str">
        <f>$I47</f>
        <v>....1</v>
      </c>
      <c r="T47" s="288" t="s">
        <v>416</v>
      </c>
      <c r="U47" s="303"/>
      <c r="V47" s="2248"/>
      <c r="W47" s="2249"/>
      <c r="X47" s="2249"/>
      <c r="Y47" s="2249"/>
      <c r="Z47" s="2249"/>
      <c r="AA47" s="2249"/>
      <c r="AB47" s="2249"/>
      <c r="AC47" s="2250"/>
      <c r="AD47" s="2248"/>
      <c r="AE47" s="2249"/>
      <c r="AF47" s="2249"/>
      <c r="AG47" s="2249"/>
      <c r="AH47" s="2249"/>
      <c r="AI47" s="2249"/>
      <c r="AJ47" s="2249"/>
      <c r="AK47" s="2249"/>
      <c r="AL47" s="2250"/>
      <c r="AM47" s="1261" t="s">
        <v>417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193</v>
      </c>
      <c r="B48" s="1366" t="s">
        <v>194</v>
      </c>
      <c r="C48" s="1366" t="s">
        <v>195</v>
      </c>
      <c r="D48" s="1366" t="s">
        <v>196</v>
      </c>
      <c r="E48" s="2262"/>
      <c r="F48" s="2262"/>
      <c r="G48" s="2262"/>
      <c r="H48" s="2262"/>
      <c r="I48" s="2289"/>
      <c r="J48" s="2259" t="str">
        <f>I47&amp;".1"</f>
        <v>....1.1</v>
      </c>
      <c r="K48" s="1366"/>
      <c r="L48" s="1367" t="s">
        <v>418</v>
      </c>
      <c r="P48" s="2260"/>
      <c r="Q48" s="2260">
        <v>1</v>
      </c>
      <c r="R48" s="360"/>
      <c r="S48" s="1339" t="str">
        <f>$J48</f>
        <v>....1.1</v>
      </c>
      <c r="T48" s="289" t="s">
        <v>419</v>
      </c>
      <c r="U48" s="303"/>
      <c r="V48" s="2248"/>
      <c r="W48" s="2249"/>
      <c r="X48" s="2249"/>
      <c r="Y48" s="2249"/>
      <c r="Z48" s="2249"/>
      <c r="AA48" s="2249"/>
      <c r="AB48" s="2249"/>
      <c r="AC48" s="2250"/>
      <c r="AD48" s="2248"/>
      <c r="AE48" s="2249"/>
      <c r="AF48" s="2249"/>
      <c r="AG48" s="2249"/>
      <c r="AH48" s="2249"/>
      <c r="AI48" s="2249"/>
      <c r="AJ48" s="2249"/>
      <c r="AK48" s="2249"/>
      <c r="AL48" s="2250"/>
      <c r="AM48" s="1261" t="s">
        <v>420</v>
      </c>
      <c r="AO48" s="503"/>
      <c r="AP48" s="503" t="str">
        <f>IF(T48="","",T48)</f>
        <v>Группа потребителей</v>
      </c>
      <c r="AQ48" s="503"/>
      <c r="AR48" s="503"/>
      <c r="AS48" s="1158">
        <v>21</v>
      </c>
    </row>
    <row customHeight="1" ht="22.049999999999997">
      <c r="A49" s="1366" t="s">
        <v>193</v>
      </c>
      <c r="B49" s="1366" t="s">
        <v>194</v>
      </c>
      <c r="C49" s="1366" t="s">
        <v>195</v>
      </c>
      <c r="D49" s="1366" t="s">
        <v>196</v>
      </c>
      <c r="E49" s="2262"/>
      <c r="F49" s="2262"/>
      <c r="G49" s="2262"/>
      <c r="H49" s="2262"/>
      <c r="I49" s="2289"/>
      <c r="J49" s="2289"/>
      <c r="K49" s="2259" t="str">
        <f>J48&amp;".1"</f>
        <v>....1.1.1</v>
      </c>
      <c r="L49" s="1367" t="s">
        <v>421</v>
      </c>
      <c r="P49" s="2260"/>
      <c r="Q49" s="2260"/>
      <c r="R49" s="360">
        <v>1</v>
      </c>
      <c r="S49" s="1339" t="str">
        <f>$K49</f>
        <v>....1.1.1</v>
      </c>
      <c r="T49" s="1350"/>
      <c r="U49" s="303"/>
      <c r="V49" s="328"/>
      <c r="W49" s="754"/>
      <c r="X49" s="328"/>
      <c r="Y49" s="387"/>
      <c r="Z49" s="2268"/>
      <c r="AA49" s="2110" t="s">
        <v>62</v>
      </c>
      <c r="AB49" s="2268"/>
      <c r="AC49" s="2110" t="s">
        <v>62</v>
      </c>
      <c r="AD49" s="328"/>
      <c r="AE49" s="754"/>
      <c r="AF49" s="328"/>
      <c r="AG49" s="387"/>
      <c r="AH49" s="2268"/>
      <c r="AI49" s="2110" t="s">
        <v>62</v>
      </c>
      <c r="AJ49" s="2290"/>
      <c r="AK49" s="2110" t="s">
        <v>62</v>
      </c>
      <c r="AL49" s="1351"/>
      <c r="AM49" s="2256" t="s">
        <v>422</v>
      </c>
      <c r="AN49" s="514">
        <f>STRCHECKDATE(V50:AL50)</f>
      </c>
      <c r="AO49" s="503"/>
      <c r="AP49" s="503" t="str">
        <f>IF(T49="","",T49)</f>
        <v/>
      </c>
      <c r="AQ49" s="503"/>
      <c r="AR49" s="503"/>
      <c r="AS49" s="1158">
        <v>21</v>
      </c>
    </row>
    <row customHeight="1" ht="1.05">
      <c r="A50" s="1366" t="s">
        <v>193</v>
      </c>
      <c r="B50" s="1366" t="s">
        <v>194</v>
      </c>
      <c r="C50" s="1366" t="s">
        <v>195</v>
      </c>
      <c r="D50" s="1366" t="s">
        <v>196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193</v>
      </c>
      <c r="B51" s="1366" t="s">
        <v>194</v>
      </c>
      <c r="C51" s="1366" t="s">
        <v>195</v>
      </c>
      <c r="D51" s="1366" t="s">
        <v>196</v>
      </c>
      <c r="E51" s="2262"/>
      <c r="F51" s="2262"/>
      <c r="G51" s="2262"/>
      <c r="H51" s="2262"/>
      <c r="I51" s="2289"/>
      <c r="J51" s="2259"/>
      <c r="K51" s="1366"/>
      <c r="L51" s="1367"/>
      <c r="P51" s="2260"/>
      <c r="Q51" s="2260"/>
      <c r="R51" s="359"/>
      <c r="S51" s="1281"/>
      <c r="T51" s="291" t="s">
        <v>423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193</v>
      </c>
      <c r="B52" s="1366" t="s">
        <v>194</v>
      </c>
      <c r="C52" s="1366" t="s">
        <v>195</v>
      </c>
      <c r="D52" s="1366" t="s">
        <v>196</v>
      </c>
      <c r="E52" s="2262"/>
      <c r="F52" s="2262"/>
      <c r="G52" s="2262"/>
      <c r="H52" s="2262"/>
      <c r="I52" s="2259"/>
      <c r="J52" s="1366"/>
      <c r="K52" s="1366"/>
      <c r="L52" s="1367"/>
      <c r="P52" s="2260"/>
      <c r="Q52" s="1334"/>
      <c r="R52" s="359"/>
      <c r="S52" s="1281"/>
      <c r="T52" s="290" t="s">
        <v>424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193</v>
      </c>
      <c r="B53" s="1366" t="s">
        <v>194</v>
      </c>
      <c r="C53" s="1366" t="s">
        <v>195</v>
      </c>
      <c r="D53" s="1366" t="s">
        <v>196</v>
      </c>
      <c r="E53" s="2262"/>
      <c r="F53" s="2262"/>
      <c r="G53" s="2262"/>
      <c r="H53" s="2261"/>
      <c r="I53" s="1366"/>
      <c r="J53" s="1366"/>
      <c r="K53" s="1366"/>
      <c r="L53" s="1367"/>
      <c r="M53" s="1368"/>
      <c r="N53" s="1368"/>
      <c r="O53" s="540"/>
      <c r="P53" s="363"/>
      <c r="Q53" s="378"/>
      <c r="R53" s="358"/>
      <c r="S53" s="1281"/>
      <c r="T53" s="368" t="s">
        <v>425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193</v>
      </c>
      <c r="B54" s="1346" t="s">
        <v>194</v>
      </c>
      <c r="C54" s="1346" t="s">
        <v>195</v>
      </c>
      <c r="D54" s="1317"/>
      <c r="E54" s="2262"/>
      <c r="F54" s="2262"/>
      <c r="G54" s="2261"/>
      <c r="H54" s="1317"/>
      <c r="I54" s="1317"/>
      <c r="J54" s="1317"/>
      <c r="K54" s="1317"/>
      <c r="L54" s="1342"/>
      <c r="M54" s="1318"/>
      <c r="N54" s="1318"/>
      <c r="P54" s="1319"/>
      <c r="Q54" s="1320"/>
      <c r="R54" s="1319"/>
      <c r="S54" s="1325"/>
      <c r="T54" s="1328" t="s">
        <v>426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193</v>
      </c>
      <c r="B55" s="1346" t="s">
        <v>194</v>
      </c>
      <c r="C55" s="1317"/>
      <c r="D55" s="1317"/>
      <c r="E55" s="2262"/>
      <c r="F55" s="2261"/>
      <c r="G55" s="1317"/>
      <c r="H55" s="1317"/>
      <c r="I55" s="1317"/>
      <c r="J55" s="1317"/>
      <c r="K55" s="1317"/>
      <c r="L55" s="1342"/>
      <c r="M55" s="1324"/>
      <c r="N55" s="1324"/>
      <c r="P55" s="1319"/>
      <c r="Q55" s="1320"/>
      <c r="R55" s="1319"/>
      <c r="S55" s="1325"/>
      <c r="T55" s="1328" t="s">
        <v>263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193</v>
      </c>
      <c r="B56" s="1346"/>
      <c r="C56" s="1346"/>
      <c r="D56" s="1346"/>
      <c r="E56" s="2261"/>
      <c r="F56" s="1346"/>
      <c r="G56" s="1346"/>
      <c r="H56" s="1346"/>
      <c r="I56" s="1346"/>
      <c r="J56" s="1346"/>
      <c r="K56" s="1346"/>
      <c r="L56" s="1349"/>
      <c r="M56" s="1324"/>
      <c r="N56" s="1324"/>
      <c r="O56" s="521"/>
      <c r="P56" s="383"/>
      <c r="Q56" s="1347"/>
      <c r="R56" s="383"/>
      <c r="S56" s="1325"/>
      <c r="T56" s="1328" t="s">
        <v>264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265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6A4EF-6A58-65E7-E905-A5E4B0F362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414</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415</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418</v>
      </c>
      <c r="M7" s="540"/>
      <c r="N7" s="1369"/>
      <c r="P7" s="2260"/>
      <c r="Q7" s="2260">
        <v>1</v>
      </c>
      <c r="R7" s="360"/>
      <c r="S7" s="1339">
        <f>$J7</f>
      </c>
      <c r="T7" s="289" t="s">
        <v>419</v>
      </c>
      <c r="U7" s="303"/>
      <c r="V7" s="2248"/>
      <c r="W7" s="2249"/>
      <c r="X7" s="2249"/>
      <c r="Y7" s="2249"/>
      <c r="Z7" s="2249"/>
      <c r="AA7" s="2249"/>
      <c r="AB7" s="2249"/>
      <c r="AC7" s="2250"/>
      <c r="AD7" s="2248"/>
      <c r="AE7" s="2249"/>
      <c r="AF7" s="2249"/>
      <c r="AG7" s="2249"/>
      <c r="AH7" s="2249"/>
      <c r="AI7" s="2249"/>
      <c r="AJ7" s="2249"/>
      <c r="AK7" s="2249"/>
      <c r="AL7" s="2250"/>
      <c r="AM7" s="1261" t="s">
        <v>420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421</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422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424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263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264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428</v>
      </c>
      <c r="P22" s="1365"/>
      <c r="Q22" s="1374"/>
      <c r="R22" s="1374"/>
      <c r="S22" s="732"/>
      <c r="T22" s="1163" t="s">
        <v>429</v>
      </c>
      <c r="AA22" s="189" t="s">
        <v>430</v>
      </c>
      <c r="AC22" s="189" t="s">
        <v>431</v>
      </c>
      <c r="AD22" s="1163" t="s">
        <v>429</v>
      </c>
      <c r="AI22" s="189" t="s">
        <v>432</v>
      </c>
      <c r="AK22" s="189" t="s">
        <v>431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Филиал Восточный ООО "Компания коммунальной сферы"</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Комитет Тульской области по тарифам</v>
      </c>
      <c r="W29" s="2254"/>
      <c r="X29" s="2254"/>
      <c r="Y29" s="2254"/>
      <c r="Z29" s="2254"/>
      <c r="AA29" s="2254"/>
      <c r="AB29" s="2254"/>
      <c r="AC29" s="329"/>
      <c r="AD29" s="2254" t="str">
        <f>IF(TITLE_NAME_OR_PR_CHANGE="",IF(TITLE_NAME_OR_PR="","",TITLE_NAME_OR_PR),TITLE_NAME_OR_PR_CHANGE)</f>
        <v>Комитет Тульской области по тарифам</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433</v>
      </c>
      <c r="T30" s="2253"/>
      <c r="U30" s="1375"/>
      <c r="V30" s="2267" t="str">
        <f>IF(TITLE_DATE_PR_CHANGE="",IF(TITLE_DATE_PR="","",TITLE_DATE_PR),TITLE_DATE_PR_CHANGE)</f>
        <v>45643</v>
      </c>
      <c r="W30" s="2267"/>
      <c r="X30" s="2267"/>
      <c r="Y30" s="2267"/>
      <c r="Z30" s="2267"/>
      <c r="AA30" s="2267"/>
      <c r="AB30" s="2267"/>
      <c r="AC30" s="329"/>
      <c r="AD30" s="2267" t="str">
        <f>IF(TITLE_DATE_PR_CHANGE="",IF(TITLE_DATE_PR="","",TITLE_DATE_PR),TITLE_DATE_PR_CHANGE)</f>
        <v>45643</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434</v>
      </c>
      <c r="T31" s="2253"/>
      <c r="U31" s="1375"/>
      <c r="V31" s="2254" t="str">
        <f>IF(TITLE_NUMBER_PR_CHANGE="",IF(TITLE_NUMBER_PR="","",TITLE_NUMBER_PR),TITLE_NUMBER_PR_CHANGE)</f>
        <v>49/3</v>
      </c>
      <c r="W31" s="2254"/>
      <c r="X31" s="2254"/>
      <c r="Y31" s="2254"/>
      <c r="Z31" s="2254"/>
      <c r="AA31" s="2254"/>
      <c r="AB31" s="2254"/>
      <c r="AC31" s="329"/>
      <c r="AD31" s="2254" t="str">
        <f>IF(TITLE_NUMBER_PR_CHANGE="",IF(TITLE_NUMBER_PR="","",TITLE_NUMBER_PR),TITLE_NUMBER_PR_CHANGE)</f>
        <v>49/3</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https://tarif.tularegion.ru/</v>
      </c>
      <c r="W32" s="2254"/>
      <c r="X32" s="2254"/>
      <c r="Y32" s="2254"/>
      <c r="Z32" s="2254"/>
      <c r="AA32" s="2254"/>
      <c r="AB32" s="2254"/>
      <c r="AC32" s="329"/>
      <c r="AD32" s="2254" t="str">
        <f>IF(TITLE_IST_PUB_CHANGE="",IF(TITLE_IST_PUB="","",TITLE_IST_PUB),TITLE_IST_PUB_CHANGE)</f>
        <v>https://tarif.tularegion.ru/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435</v>
      </c>
      <c r="T34" s="2253"/>
      <c r="U34" s="1375"/>
      <c r="V34" s="2267" t="str">
        <f>IF(TITLE_DATE_PR_CHANGE="",IF(TITLE_DATE_PR="","",TITLE_DATE_PR),TITLE_DATE_PR_CHANGE)</f>
        <v>45643</v>
      </c>
      <c r="W34" s="2267"/>
      <c r="X34" s="2267"/>
      <c r="Y34" s="2267"/>
      <c r="Z34" s="2267"/>
      <c r="AA34" s="2267"/>
      <c r="AB34" s="2267"/>
      <c r="AC34" s="329"/>
      <c r="AD34" s="2267" t="str">
        <f>IF(TITLE_DATE_PR_CHANGE="",IF(TITLE_DATE_PR="","",TITLE_DATE_PR),TITLE_DATE_PR_CHANGE)</f>
        <v>45643</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436</v>
      </c>
      <c r="T35" s="2253"/>
      <c r="U35" s="1375"/>
      <c r="V35" s="2254" t="str">
        <f>IF(TITLE_NUMBER_PR_CHANGE="",IF(TITLE_NUMBER_PR="","",TITLE_NUMBER_PR),TITLE_NUMBER_PR_CHANGE)</f>
        <v>49/3</v>
      </c>
      <c r="W35" s="2254"/>
      <c r="X35" s="2254"/>
      <c r="Y35" s="2254"/>
      <c r="Z35" s="2254"/>
      <c r="AA35" s="2254"/>
      <c r="AB35" s="2254"/>
      <c r="AC35" s="329"/>
      <c r="AD35" s="2254" t="str">
        <f>IF(TITLE_NUMBER_PR_CHANGE="",IF(TITLE_NUMBER_PR="","",TITLE_NUMBER_PR),TITLE_NUMBER_PR_CHANGE)</f>
        <v>49/3</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437</v>
      </c>
      <c r="AD36" s="329"/>
      <c r="AE36" s="329"/>
      <c r="AF36" s="329"/>
      <c r="AG36" s="329"/>
      <c r="AH36" s="329"/>
      <c r="AI36" s="329"/>
      <c r="AJ36" s="329"/>
      <c r="AK36" s="281" t="s">
        <v>437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313</v>
      </c>
      <c r="AS38" s="1158">
        <v>14</v>
      </c>
    </row>
    <row customHeight="1" ht="14.699999999999998">
      <c r="Q39" s="379"/>
      <c r="R39" s="379"/>
      <c r="S39" s="2276" t="s">
        <v>89</v>
      </c>
      <c r="T39" s="2212" t="s">
        <v>438</v>
      </c>
      <c r="U39" s="304"/>
      <c r="V39" s="2277" t="s">
        <v>439</v>
      </c>
      <c r="W39" s="2278"/>
      <c r="X39" s="2278"/>
      <c r="Y39" s="2278"/>
      <c r="Z39" s="2278"/>
      <c r="AA39" s="2278"/>
      <c r="AB39" s="2279"/>
      <c r="AC39" s="2280" t="s">
        <v>440</v>
      </c>
      <c r="AD39" s="2277" t="s">
        <v>439</v>
      </c>
      <c r="AE39" s="2278"/>
      <c r="AF39" s="2278"/>
      <c r="AG39" s="2278"/>
      <c r="AH39" s="2278"/>
      <c r="AI39" s="2278"/>
      <c r="AJ39" s="2279"/>
      <c r="AK39" s="2280" t="s">
        <v>441</v>
      </c>
      <c r="AL39" s="2283" t="s">
        <v>442</v>
      </c>
      <c r="AM39" s="2130"/>
      <c r="AS39" s="1158">
        <v>14</v>
      </c>
    </row>
    <row customHeight="1" ht="35.699999999999996">
      <c r="Q40" s="379"/>
      <c r="R40" s="379"/>
      <c r="S40" s="2276"/>
      <c r="T40" s="2212"/>
      <c r="U40" s="1034"/>
      <c r="V40" s="2263" t="s">
        <v>443</v>
      </c>
      <c r="W40" s="2286"/>
      <c r="X40" s="2265" t="s">
        <v>445</v>
      </c>
      <c r="Y40" s="2266"/>
      <c r="Z40" s="2265" t="s">
        <v>446</v>
      </c>
      <c r="AA40" s="2272"/>
      <c r="AB40" s="2266"/>
      <c r="AC40" s="2281"/>
      <c r="AD40" s="2263" t="s">
        <v>459</v>
      </c>
      <c r="AE40" s="2286"/>
      <c r="AF40" s="2265" t="s">
        <v>445</v>
      </c>
      <c r="AG40" s="2266"/>
      <c r="AH40" s="2265" t="s">
        <v>446</v>
      </c>
      <c r="AI40" s="2272"/>
      <c r="AJ40" s="2266"/>
      <c r="AK40" s="2281"/>
      <c r="AL40" s="2284"/>
      <c r="AM40" s="2130"/>
      <c r="AS40" s="1158">
        <v>34</v>
      </c>
    </row>
    <row customHeight="1" ht="35.699999999999996">
      <c r="A41" s="1373"/>
      <c r="B41" s="1373" t="s">
        <v>136</v>
      </c>
      <c r="C41" s="1373" t="s">
        <v>137</v>
      </c>
      <c r="D41" s="1373" t="s">
        <v>138</v>
      </c>
      <c r="E41" s="1367" t="s">
        <v>447</v>
      </c>
      <c r="F41" s="1367" t="s">
        <v>448</v>
      </c>
      <c r="G41" s="1367" t="s">
        <v>449</v>
      </c>
      <c r="H41" s="1367" t="s">
        <v>450</v>
      </c>
      <c r="I41" s="1367" t="s">
        <v>451</v>
      </c>
      <c r="J41" s="1367" t="s">
        <v>452</v>
      </c>
      <c r="K41" s="1367" t="s">
        <v>453</v>
      </c>
      <c r="L41" s="1367" t="s">
        <v>428</v>
      </c>
      <c r="Q41" s="379"/>
      <c r="R41" s="379"/>
      <c r="S41" s="2276"/>
      <c r="T41" s="2212"/>
      <c r="U41" s="305"/>
      <c r="V41" s="2264"/>
      <c r="W41" s="2287"/>
      <c r="X41" s="1225" t="s">
        <v>454</v>
      </c>
      <c r="Y41" s="1225" t="s">
        <v>455</v>
      </c>
      <c r="Z41" s="1341" t="s">
        <v>456</v>
      </c>
      <c r="AA41" s="2273" t="s">
        <v>457</v>
      </c>
      <c r="AB41" s="2274"/>
      <c r="AC41" s="2282"/>
      <c r="AD41" s="2264"/>
      <c r="AE41" s="2287"/>
      <c r="AF41" s="1225" t="s">
        <v>454</v>
      </c>
      <c r="AG41" s="1225" t="s">
        <v>455</v>
      </c>
      <c r="AH41" s="1341" t="s">
        <v>456</v>
      </c>
      <c r="AI41" s="2273" t="s">
        <v>457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169</v>
      </c>
      <c r="B44" s="1366" t="s">
        <v>170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410</v>
      </c>
      <c r="AO44" s="503"/>
      <c r="AP44" s="503" t="str">
        <f>IF(T44="","",T44)</f>
        <v>Территория действия тарифа</v>
      </c>
      <c r="AQ44" s="503"/>
      <c r="AR44" s="503"/>
      <c r="AS44" s="1158">
        <v>21</v>
      </c>
    </row>
    <row customHeight="1" ht="24">
      <c r="A45" s="1366" t="s">
        <v>169</v>
      </c>
      <c r="B45" s="1366" t="s">
        <v>170</v>
      </c>
      <c r="C45" s="1366" t="s">
        <v>171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412</v>
      </c>
      <c r="AO45" s="503"/>
      <c r="AP45" s="503" t="str">
        <f>IF(T45="","",T45)</f>
        <v>Наименование системы теплоснабжения </v>
      </c>
      <c r="AQ45" s="503"/>
      <c r="AR45" s="503"/>
      <c r="AS45" s="1158">
        <v>23</v>
      </c>
    </row>
    <row customHeight="1" ht="22.049999999999997">
      <c r="A46" s="1366" t="s">
        <v>169</v>
      </c>
      <c r="B46" s="1366" t="s">
        <v>170</v>
      </c>
      <c r="C46" s="1366" t="s">
        <v>171</v>
      </c>
      <c r="D46" s="1366" t="s">
        <v>172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414</v>
      </c>
      <c r="AO46" s="503"/>
      <c r="AP46" s="503" t="str">
        <f>IF(T46="","",T46)</f>
        <v>Источник тепловой энергии  </v>
      </c>
      <c r="AQ46" s="503"/>
      <c r="AR46" s="503"/>
      <c r="AS46" s="1158">
        <v>21</v>
      </c>
    </row>
    <row s="1645" customFormat="1" customHeight="1" ht="0">
      <c r="A47" s="1346" t="s">
        <v>169</v>
      </c>
      <c r="B47" s="1346" t="s">
        <v>170</v>
      </c>
      <c r="C47" s="1346" t="s">
        <v>171</v>
      </c>
      <c r="D47" s="1346" t="s">
        <v>172</v>
      </c>
      <c r="E47" s="2262"/>
      <c r="F47" s="2262"/>
      <c r="G47" s="2262"/>
      <c r="H47" s="2262"/>
      <c r="I47" s="2259" t="str">
        <f>S46&amp;".1"</f>
        <v>....1</v>
      </c>
      <c r="J47" s="1346"/>
      <c r="K47" s="1346"/>
      <c r="L47" s="1349" t="s">
        <v>415</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169</v>
      </c>
      <c r="B48" s="1366" t="s">
        <v>170</v>
      </c>
      <c r="C48" s="1366" t="s">
        <v>171</v>
      </c>
      <c r="D48" s="1366" t="s">
        <v>172</v>
      </c>
      <c r="E48" s="2262"/>
      <c r="F48" s="2262"/>
      <c r="G48" s="2262"/>
      <c r="H48" s="2262"/>
      <c r="I48" s="2289"/>
      <c r="J48" s="2259" t="str">
        <f>S46&amp;".1"</f>
        <v>....1</v>
      </c>
      <c r="K48" s="1366"/>
      <c r="L48" s="1367" t="s">
        <v>418</v>
      </c>
      <c r="P48" s="2260"/>
      <c r="Q48" s="2260">
        <v>1</v>
      </c>
      <c r="R48" s="360"/>
      <c r="S48" s="1339" t="str">
        <f>$J48</f>
        <v>....1</v>
      </c>
      <c r="T48" s="289" t="s">
        <v>419</v>
      </c>
      <c r="U48" s="303"/>
      <c r="V48" s="2248"/>
      <c r="W48" s="2249"/>
      <c r="X48" s="2249"/>
      <c r="Y48" s="2249"/>
      <c r="Z48" s="2249"/>
      <c r="AA48" s="2249"/>
      <c r="AB48" s="2249"/>
      <c r="AC48" s="2250"/>
      <c r="AD48" s="2248"/>
      <c r="AE48" s="2249"/>
      <c r="AF48" s="2249"/>
      <c r="AG48" s="2249"/>
      <c r="AH48" s="2249"/>
      <c r="AI48" s="2249"/>
      <c r="AJ48" s="2249"/>
      <c r="AK48" s="2249"/>
      <c r="AL48" s="2250"/>
      <c r="AM48" s="1261" t="s">
        <v>420</v>
      </c>
      <c r="AO48" s="503"/>
      <c r="AP48" s="503" t="str">
        <f>IF(T48="","",T48)</f>
        <v>Группа потребителей</v>
      </c>
      <c r="AQ48" s="503"/>
      <c r="AR48" s="503"/>
      <c r="AS48" s="1158">
        <v>21</v>
      </c>
    </row>
    <row customHeight="1" ht="22.049999999999997">
      <c r="A49" s="1366" t="s">
        <v>169</v>
      </c>
      <c r="B49" s="1366" t="s">
        <v>170</v>
      </c>
      <c r="C49" s="1366" t="s">
        <v>171</v>
      </c>
      <c r="D49" s="1366" t="s">
        <v>172</v>
      </c>
      <c r="E49" s="2262"/>
      <c r="F49" s="2262"/>
      <c r="G49" s="2262"/>
      <c r="H49" s="2262"/>
      <c r="I49" s="2289"/>
      <c r="J49" s="2289"/>
      <c r="K49" s="2259" t="str">
        <f>J48&amp;".1"</f>
        <v>....1.1</v>
      </c>
      <c r="L49" s="1367" t="s">
        <v>421</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460</v>
      </c>
      <c r="AN49" s="514">
        <f>STRCHECKDATE(V50:AL50)</f>
      </c>
      <c r="AO49" s="503"/>
      <c r="AP49" s="503" t="str">
        <f>IF(T49="","",T49)</f>
        <v/>
      </c>
      <c r="AQ49" s="503"/>
      <c r="AR49" s="503"/>
      <c r="AS49" s="1158">
        <v>21</v>
      </c>
    </row>
    <row customHeight="1" ht="1.05">
      <c r="A50" s="1366" t="s">
        <v>169</v>
      </c>
      <c r="B50" s="1366" t="s">
        <v>170</v>
      </c>
      <c r="C50" s="1366" t="s">
        <v>171</v>
      </c>
      <c r="D50" s="1366" t="s">
        <v>172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169</v>
      </c>
      <c r="B51" s="1366" t="s">
        <v>170</v>
      </c>
      <c r="C51" s="1366" t="s">
        <v>171</v>
      </c>
      <c r="D51" s="1366" t="s">
        <v>172</v>
      </c>
      <c r="E51" s="2262"/>
      <c r="F51" s="2262"/>
      <c r="G51" s="2262"/>
      <c r="H51" s="2262"/>
      <c r="I51" s="2289"/>
      <c r="J51" s="2259"/>
      <c r="K51" s="1366"/>
      <c r="L51" s="1367"/>
      <c r="P51" s="2260"/>
      <c r="Q51" s="2260"/>
      <c r="R51" s="359"/>
      <c r="S51" s="1281"/>
      <c r="T51" s="290" t="s">
        <v>423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169</v>
      </c>
      <c r="B52" s="1366" t="s">
        <v>170</v>
      </c>
      <c r="C52" s="1366" t="s">
        <v>171</v>
      </c>
      <c r="D52" s="1366" t="s">
        <v>172</v>
      </c>
      <c r="E52" s="2262"/>
      <c r="F52" s="2262"/>
      <c r="G52" s="2262"/>
      <c r="H52" s="2262"/>
      <c r="I52" s="2259"/>
      <c r="J52" s="1366"/>
      <c r="K52" s="1366"/>
      <c r="L52" s="1367"/>
      <c r="P52" s="2260"/>
      <c r="Q52" s="1334"/>
      <c r="R52" s="359"/>
      <c r="S52" s="1281"/>
      <c r="T52" s="368" t="s">
        <v>424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169</v>
      </c>
      <c r="B53" s="1366" t="s">
        <v>170</v>
      </c>
      <c r="C53" s="1366" t="s">
        <v>171</v>
      </c>
      <c r="D53" s="1366" t="s">
        <v>172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169</v>
      </c>
      <c r="B54" s="1346" t="s">
        <v>170</v>
      </c>
      <c r="C54" s="1346" t="s">
        <v>171</v>
      </c>
      <c r="D54" s="1317"/>
      <c r="E54" s="2262"/>
      <c r="F54" s="2262"/>
      <c r="G54" s="2261"/>
      <c r="H54" s="1317"/>
      <c r="I54" s="1317"/>
      <c r="J54" s="1317"/>
      <c r="K54" s="1317"/>
      <c r="L54" s="1342"/>
      <c r="M54" s="1318"/>
      <c r="N54" s="1318"/>
      <c r="P54" s="1319"/>
      <c r="Q54" s="1320"/>
      <c r="R54" s="1319"/>
      <c r="S54" s="1325"/>
      <c r="T54" s="1328" t="s">
        <v>426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169</v>
      </c>
      <c r="B55" s="1346" t="s">
        <v>170</v>
      </c>
      <c r="C55" s="1317"/>
      <c r="D55" s="1317"/>
      <c r="E55" s="2262"/>
      <c r="F55" s="2261"/>
      <c r="G55" s="1317"/>
      <c r="H55" s="1317"/>
      <c r="I55" s="1317"/>
      <c r="J55" s="1317"/>
      <c r="K55" s="1317"/>
      <c r="L55" s="1342"/>
      <c r="M55" s="1324"/>
      <c r="N55" s="1324"/>
      <c r="P55" s="1319"/>
      <c r="Q55" s="1320"/>
      <c r="R55" s="1319"/>
      <c r="S55" s="1325"/>
      <c r="T55" s="1328" t="s">
        <v>263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169</v>
      </c>
      <c r="B56" s="1346"/>
      <c r="C56" s="1346"/>
      <c r="D56" s="1346"/>
      <c r="E56" s="2261"/>
      <c r="F56" s="1346"/>
      <c r="G56" s="1346"/>
      <c r="H56" s="1346"/>
      <c r="I56" s="1346"/>
      <c r="J56" s="1346"/>
      <c r="K56" s="1346"/>
      <c r="L56" s="1349"/>
      <c r="M56" s="1324"/>
      <c r="N56" s="1324"/>
      <c r="O56" s="521"/>
      <c r="P56" s="383"/>
      <c r="Q56" s="1347"/>
      <c r="R56" s="383"/>
      <c r="S56" s="1325"/>
      <c r="T56" s="1328" t="s">
        <v>264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265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AA178-6A98-50F8-C2D5-FCECC334F3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411</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412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413</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414</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415</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418</v>
      </c>
      <c r="M7" s="540"/>
      <c r="N7" s="1369"/>
      <c r="P7" s="2260"/>
      <c r="Q7" s="2260">
        <v>1</v>
      </c>
      <c r="R7" s="1645"/>
      <c r="S7" s="2010">
        <f>$J7</f>
      </c>
      <c r="T7" s="289" t="s">
        <v>419</v>
      </c>
      <c r="U7" s="303"/>
      <c r="V7" s="2308"/>
      <c r="W7" s="2308"/>
      <c r="X7" s="2308"/>
      <c r="Y7" s="2308"/>
      <c r="Z7" s="2308"/>
      <c r="AA7" s="2308"/>
      <c r="AB7" s="2308"/>
      <c r="AC7" s="2308"/>
      <c r="AD7" s="2308"/>
      <c r="AE7" s="2308"/>
      <c r="AF7" s="2308"/>
      <c r="AG7" s="2308"/>
      <c r="AH7" s="2308"/>
      <c r="AI7" s="2308"/>
      <c r="AJ7" s="2308"/>
      <c r="AK7" s="2308"/>
      <c r="AL7" s="2308"/>
      <c r="AM7" s="2013" t="s">
        <v>420</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421</v>
      </c>
      <c r="M8" s="540"/>
      <c r="N8" s="1369"/>
      <c r="O8" s="1369"/>
      <c r="P8" s="2260"/>
      <c r="Q8" s="2260"/>
      <c r="R8" s="360">
        <v>1</v>
      </c>
      <c r="S8" s="2012">
        <f>$K8</f>
      </c>
      <c r="T8" s="2017"/>
      <c r="U8" s="2018"/>
      <c r="V8" s="2019"/>
      <c r="W8" s="1352"/>
      <c r="X8" s="2019"/>
      <c r="Y8" s="2020"/>
      <c r="Z8" s="2309"/>
      <c r="AA8" s="2115" t="s">
        <v>62</v>
      </c>
      <c r="AB8" s="2309"/>
      <c r="AC8" s="2115" t="s">
        <v>62</v>
      </c>
      <c r="AD8" s="2019"/>
      <c r="AE8" s="1352"/>
      <c r="AF8" s="2019"/>
      <c r="AG8" s="2020"/>
      <c r="AH8" s="2309"/>
      <c r="AI8" s="2115" t="s">
        <v>62</v>
      </c>
      <c r="AJ8" s="2309"/>
      <c r="AK8" s="2115" t="s">
        <v>62</v>
      </c>
      <c r="AL8" s="1352"/>
      <c r="AM8" s="2256" t="s">
        <v>422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423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263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264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428</v>
      </c>
      <c r="P22" s="1365"/>
      <c r="Q22" s="1374"/>
      <c r="R22" s="1374"/>
      <c r="S22" s="732"/>
      <c r="T22" s="1163" t="s">
        <v>429</v>
      </c>
      <c r="AA22" s="189" t="s">
        <v>430</v>
      </c>
      <c r="AC22" s="189" t="s">
        <v>431</v>
      </c>
      <c r="AD22" s="1163" t="s">
        <v>429</v>
      </c>
      <c r="AI22" s="189" t="s">
        <v>432</v>
      </c>
      <c r="AK22" s="189" t="s">
        <v>431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Филиал Восточный ООО "Компания коммунальной сферы"</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Комитет Тульской области по тарифам</v>
      </c>
      <c r="W29" s="2254"/>
      <c r="X29" s="2254"/>
      <c r="Y29" s="2254"/>
      <c r="Z29" s="2254"/>
      <c r="AA29" s="2254"/>
      <c r="AB29" s="2254"/>
      <c r="AC29" s="329"/>
      <c r="AD29" s="2254" t="str">
        <f>IF(TITLE_NAME_OR_PR_CHANGE="",IF(TITLE_NAME_OR_PR="","",TITLE_NAME_OR_PR),TITLE_NAME_OR_PR_CHANGE)</f>
        <v>Комитет Тульской области по тарифам</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433</v>
      </c>
      <c r="T30" s="2253"/>
      <c r="U30" s="1375"/>
      <c r="V30" s="2267" t="str">
        <f>IF(TITLE_DATE_PR_CHANGE="",IF(TITLE_DATE_PR="","",TITLE_DATE_PR),TITLE_DATE_PR_CHANGE)</f>
        <v>45643</v>
      </c>
      <c r="W30" s="2267"/>
      <c r="X30" s="2267"/>
      <c r="Y30" s="2267"/>
      <c r="Z30" s="2267"/>
      <c r="AA30" s="2267"/>
      <c r="AB30" s="2267"/>
      <c r="AC30" s="329"/>
      <c r="AD30" s="2267" t="str">
        <f>IF(TITLE_DATE_PR_CHANGE="",IF(TITLE_DATE_PR="","",TITLE_DATE_PR),TITLE_DATE_PR_CHANGE)</f>
        <v>45643</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434</v>
      </c>
      <c r="T31" s="2253"/>
      <c r="U31" s="1375"/>
      <c r="V31" s="2254" t="str">
        <f>IF(TITLE_NUMBER_PR_CHANGE="",IF(TITLE_NUMBER_PR="","",TITLE_NUMBER_PR),TITLE_NUMBER_PR_CHANGE)</f>
        <v>49/3</v>
      </c>
      <c r="W31" s="2254"/>
      <c r="X31" s="2254"/>
      <c r="Y31" s="2254"/>
      <c r="Z31" s="2254"/>
      <c r="AA31" s="2254"/>
      <c r="AB31" s="2254"/>
      <c r="AC31" s="329"/>
      <c r="AD31" s="2254" t="str">
        <f>IF(TITLE_NUMBER_PR_CHANGE="",IF(TITLE_NUMBER_PR="","",TITLE_NUMBER_PR),TITLE_NUMBER_PR_CHANGE)</f>
        <v>49/3</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https://tarif.tularegion.ru/</v>
      </c>
      <c r="W32" s="2254"/>
      <c r="X32" s="2254"/>
      <c r="Y32" s="2254"/>
      <c r="Z32" s="2254"/>
      <c r="AA32" s="2254"/>
      <c r="AB32" s="2254"/>
      <c r="AC32" s="329"/>
      <c r="AD32" s="2254" t="str">
        <f>IF(TITLE_IST_PUB_CHANGE="",IF(TITLE_IST_PUB="","",TITLE_IST_PUB),TITLE_IST_PUB_CHANGE)</f>
        <v>https://tarif.tularegion.ru/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435</v>
      </c>
      <c r="T34" s="2253"/>
      <c r="U34" s="1375"/>
      <c r="V34" s="2267" t="str">
        <f>IF(TITLE_DATE_PR_CHANGE="",IF(TITLE_DATE_PR="","",TITLE_DATE_PR),TITLE_DATE_PR_CHANGE)</f>
        <v>45643</v>
      </c>
      <c r="W34" s="2267"/>
      <c r="X34" s="2267"/>
      <c r="Y34" s="2267"/>
      <c r="Z34" s="2267"/>
      <c r="AA34" s="2267"/>
      <c r="AB34" s="2267"/>
      <c r="AC34" s="329"/>
      <c r="AD34" s="2267" t="str">
        <f>IF(TITLE_DATE_PR_CHANGE="",IF(TITLE_DATE_PR="","",TITLE_DATE_PR),TITLE_DATE_PR_CHANGE)</f>
        <v>45643</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436</v>
      </c>
      <c r="T35" s="2253"/>
      <c r="U35" s="1375"/>
      <c r="V35" s="2254" t="str">
        <f>IF(TITLE_NUMBER_PR_CHANGE="",IF(TITLE_NUMBER_PR="","",TITLE_NUMBER_PR),TITLE_NUMBER_PR_CHANGE)</f>
        <v>49/3</v>
      </c>
      <c r="W35" s="2254"/>
      <c r="X35" s="2254"/>
      <c r="Y35" s="2254"/>
      <c r="Z35" s="2254"/>
      <c r="AA35" s="2254"/>
      <c r="AB35" s="2254"/>
      <c r="AC35" s="329"/>
      <c r="AD35" s="2254" t="str">
        <f>IF(TITLE_NUMBER_PR_CHANGE="",IF(TITLE_NUMBER_PR="","",TITLE_NUMBER_PR),TITLE_NUMBER_PR_CHANGE)</f>
        <v>49/3</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437</v>
      </c>
      <c r="AD36" s="329"/>
      <c r="AE36" s="329"/>
      <c r="AF36" s="329"/>
      <c r="AG36" s="329"/>
      <c r="AH36" s="329"/>
      <c r="AI36" s="329"/>
      <c r="AJ36" s="329"/>
      <c r="AK36" s="281" t="s">
        <v>437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313</v>
      </c>
      <c r="AS38" s="1158">
        <v>14</v>
      </c>
    </row>
    <row customHeight="1" ht="14.699999999999998">
      <c r="Q39" s="379"/>
      <c r="R39" s="379"/>
      <c r="S39" s="2276" t="s">
        <v>89</v>
      </c>
      <c r="T39" s="2212" t="s">
        <v>438</v>
      </c>
      <c r="U39" s="304"/>
      <c r="V39" s="2277" t="s">
        <v>439</v>
      </c>
      <c r="W39" s="2278"/>
      <c r="X39" s="2278"/>
      <c r="Y39" s="2278"/>
      <c r="Z39" s="2278"/>
      <c r="AA39" s="2278"/>
      <c r="AB39" s="2279"/>
      <c r="AC39" s="2280" t="s">
        <v>440</v>
      </c>
      <c r="AD39" s="2277" t="s">
        <v>439</v>
      </c>
      <c r="AE39" s="2278"/>
      <c r="AF39" s="2278"/>
      <c r="AG39" s="2278"/>
      <c r="AH39" s="2278"/>
      <c r="AI39" s="2278"/>
      <c r="AJ39" s="2279"/>
      <c r="AK39" s="2280" t="s">
        <v>441</v>
      </c>
      <c r="AL39" s="2283" t="s">
        <v>442</v>
      </c>
      <c r="AM39" s="2130"/>
      <c r="AS39" s="1158">
        <v>14</v>
      </c>
    </row>
    <row customHeight="1" ht="35.699999999999996">
      <c r="Q40" s="379"/>
      <c r="R40" s="379"/>
      <c r="S40" s="2276"/>
      <c r="T40" s="2212"/>
      <c r="U40" s="1034"/>
      <c r="V40" s="2263" t="s">
        <v>443</v>
      </c>
      <c r="W40" s="2286"/>
      <c r="X40" s="2265" t="s">
        <v>445</v>
      </c>
      <c r="Y40" s="2266"/>
      <c r="Z40" s="2265" t="s">
        <v>446</v>
      </c>
      <c r="AA40" s="2272"/>
      <c r="AB40" s="2266"/>
      <c r="AC40" s="2281"/>
      <c r="AD40" s="2263" t="s">
        <v>459</v>
      </c>
      <c r="AE40" s="2286"/>
      <c r="AF40" s="2265" t="s">
        <v>445</v>
      </c>
      <c r="AG40" s="2266"/>
      <c r="AH40" s="2265" t="s">
        <v>446</v>
      </c>
      <c r="AI40" s="2272"/>
      <c r="AJ40" s="2266"/>
      <c r="AK40" s="2281"/>
      <c r="AL40" s="2284"/>
      <c r="AM40" s="2130"/>
      <c r="AS40" s="1158">
        <v>34</v>
      </c>
    </row>
    <row customHeight="1" ht="35.699999999999996">
      <c r="A41" s="1373"/>
      <c r="B41" s="1373" t="s">
        <v>136</v>
      </c>
      <c r="C41" s="1373" t="s">
        <v>137</v>
      </c>
      <c r="D41" s="1373" t="s">
        <v>138</v>
      </c>
      <c r="E41" s="1367" t="s">
        <v>447</v>
      </c>
      <c r="F41" s="1367" t="s">
        <v>448</v>
      </c>
      <c r="G41" s="1367" t="s">
        <v>449</v>
      </c>
      <c r="H41" s="1367" t="s">
        <v>450</v>
      </c>
      <c r="I41" s="1367" t="s">
        <v>451</v>
      </c>
      <c r="J41" s="1367" t="s">
        <v>452</v>
      </c>
      <c r="K41" s="1367" t="s">
        <v>453</v>
      </c>
      <c r="L41" s="1367" t="s">
        <v>428</v>
      </c>
      <c r="Q41" s="379"/>
      <c r="R41" s="379"/>
      <c r="S41" s="2276"/>
      <c r="T41" s="2212"/>
      <c r="U41" s="305"/>
      <c r="V41" s="2264"/>
      <c r="W41" s="2287"/>
      <c r="X41" s="1225" t="s">
        <v>454</v>
      </c>
      <c r="Y41" s="1225" t="s">
        <v>455</v>
      </c>
      <c r="Z41" s="1341" t="s">
        <v>456</v>
      </c>
      <c r="AA41" s="2273" t="s">
        <v>457</v>
      </c>
      <c r="AB41" s="2274"/>
      <c r="AC41" s="2282"/>
      <c r="AD41" s="2264"/>
      <c r="AE41" s="2287"/>
      <c r="AF41" s="1225" t="s">
        <v>454</v>
      </c>
      <c r="AG41" s="1225" t="s">
        <v>455</v>
      </c>
      <c r="AH41" s="1341" t="s">
        <v>456</v>
      </c>
      <c r="AI41" s="2273" t="s">
        <v>457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181</v>
      </c>
      <c r="B44" s="1366" t="s">
        <v>182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410</v>
      </c>
      <c r="AO44" s="503"/>
      <c r="AP44" s="503" t="str">
        <f>IF(T44="","",T44)</f>
        <v>Территория действия тарифа</v>
      </c>
      <c r="AQ44" s="503"/>
      <c r="AR44" s="503"/>
      <c r="AS44" s="1158">
        <v>21</v>
      </c>
    </row>
    <row customHeight="1" ht="24">
      <c r="A45" s="1366" t="s">
        <v>181</v>
      </c>
      <c r="B45" s="1366" t="s">
        <v>182</v>
      </c>
      <c r="C45" s="1366" t="s">
        <v>183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412</v>
      </c>
      <c r="AO45" s="503"/>
      <c r="AP45" s="503" t="str">
        <f>IF(T45="","",T45)</f>
        <v>Наименование системы теплоснабжения </v>
      </c>
      <c r="AQ45" s="503"/>
      <c r="AR45" s="503"/>
      <c r="AS45" s="1158">
        <v>23</v>
      </c>
    </row>
    <row customHeight="1" ht="22.049999999999997">
      <c r="A46" s="1366" t="s">
        <v>181</v>
      </c>
      <c r="B46" s="1366" t="s">
        <v>182</v>
      </c>
      <c r="C46" s="1366" t="s">
        <v>183</v>
      </c>
      <c r="D46" s="1366" t="s">
        <v>184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414</v>
      </c>
      <c r="AO46" s="503"/>
      <c r="AP46" s="503" t="str">
        <f>IF(T46="","",T46)</f>
        <v>Источник тепловой энергии  </v>
      </c>
      <c r="AQ46" s="503"/>
      <c r="AR46" s="503"/>
      <c r="AS46" s="1158">
        <v>21</v>
      </c>
    </row>
    <row s="1645" customFormat="1" customHeight="1" ht="0">
      <c r="A47" s="1346" t="s">
        <v>181</v>
      </c>
      <c r="B47" s="1346" t="s">
        <v>182</v>
      </c>
      <c r="C47" s="1346" t="s">
        <v>183</v>
      </c>
      <c r="D47" s="1346" t="s">
        <v>184</v>
      </c>
      <c r="E47" s="2262"/>
      <c r="F47" s="2262"/>
      <c r="G47" s="2262"/>
      <c r="H47" s="2262"/>
      <c r="I47" s="2259" t="str">
        <f>S46&amp;".1"</f>
        <v>....1</v>
      </c>
      <c r="J47" s="1346"/>
      <c r="K47" s="1346"/>
      <c r="L47" s="1349" t="s">
        <v>415</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181</v>
      </c>
      <c r="B48" s="1366" t="s">
        <v>182</v>
      </c>
      <c r="C48" s="1366" t="s">
        <v>183</v>
      </c>
      <c r="D48" s="1366" t="s">
        <v>184</v>
      </c>
      <c r="E48" s="2262"/>
      <c r="F48" s="2262"/>
      <c r="G48" s="2262"/>
      <c r="H48" s="2262"/>
      <c r="I48" s="2289"/>
      <c r="J48" s="2259" t="str">
        <f>S46&amp;".1"</f>
        <v>....1</v>
      </c>
      <c r="K48" s="1366"/>
      <c r="L48" s="1367" t="s">
        <v>418</v>
      </c>
      <c r="P48" s="2260"/>
      <c r="Q48" s="2260">
        <v>1</v>
      </c>
      <c r="R48" s="360"/>
      <c r="S48" s="1339" t="str">
        <f>$J48</f>
        <v>....1</v>
      </c>
      <c r="T48" s="289" t="s">
        <v>419</v>
      </c>
      <c r="U48" s="303"/>
      <c r="V48" s="2248"/>
      <c r="W48" s="2249"/>
      <c r="X48" s="2249"/>
      <c r="Y48" s="2249"/>
      <c r="Z48" s="2249"/>
      <c r="AA48" s="2249"/>
      <c r="AB48" s="2249"/>
      <c r="AC48" s="2250"/>
      <c r="AD48" s="2248"/>
      <c r="AE48" s="2249"/>
      <c r="AF48" s="2249"/>
      <c r="AG48" s="2249"/>
      <c r="AH48" s="2249"/>
      <c r="AI48" s="2249"/>
      <c r="AJ48" s="2249"/>
      <c r="AK48" s="2249"/>
      <c r="AL48" s="2250"/>
      <c r="AM48" s="1261" t="s">
        <v>420</v>
      </c>
      <c r="AO48" s="503"/>
      <c r="AP48" s="503" t="str">
        <f>IF(T48="","",T48)</f>
        <v>Группа потребителей</v>
      </c>
      <c r="AQ48" s="503"/>
      <c r="AR48" s="503"/>
      <c r="AS48" s="1158">
        <v>21</v>
      </c>
    </row>
    <row customHeight="1" ht="22.049999999999997">
      <c r="A49" s="1366" t="s">
        <v>181</v>
      </c>
      <c r="B49" s="1366" t="s">
        <v>182</v>
      </c>
      <c r="C49" s="1366" t="s">
        <v>183</v>
      </c>
      <c r="D49" s="1366" t="s">
        <v>184</v>
      </c>
      <c r="E49" s="2262"/>
      <c r="F49" s="2262"/>
      <c r="G49" s="2262"/>
      <c r="H49" s="2262"/>
      <c r="I49" s="2289"/>
      <c r="J49" s="2289"/>
      <c r="K49" s="2259" t="str">
        <f>J48&amp;".1"</f>
        <v>....1.1</v>
      </c>
      <c r="L49" s="1367" t="s">
        <v>421</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460</v>
      </c>
      <c r="AN49" s="514">
        <f>STRCHECKDATE(V50:AL50)</f>
      </c>
      <c r="AO49" s="503"/>
      <c r="AP49" s="503" t="str">
        <f>IF(T49="","",T49)</f>
        <v/>
      </c>
      <c r="AQ49" s="503"/>
      <c r="AR49" s="503"/>
      <c r="AS49" s="1158">
        <v>21</v>
      </c>
    </row>
    <row customHeight="1" ht="1.05">
      <c r="A50" s="1366" t="s">
        <v>181</v>
      </c>
      <c r="B50" s="1366" t="s">
        <v>182</v>
      </c>
      <c r="C50" s="1366" t="s">
        <v>183</v>
      </c>
      <c r="D50" s="1366" t="s">
        <v>184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181</v>
      </c>
      <c r="B51" s="1366" t="s">
        <v>182</v>
      </c>
      <c r="C51" s="1366" t="s">
        <v>183</v>
      </c>
      <c r="D51" s="1366" t="s">
        <v>184</v>
      </c>
      <c r="E51" s="2262"/>
      <c r="F51" s="2262"/>
      <c r="G51" s="2262"/>
      <c r="H51" s="2262"/>
      <c r="I51" s="2289"/>
      <c r="J51" s="2259"/>
      <c r="K51" s="1366"/>
      <c r="L51" s="1367"/>
      <c r="P51" s="2260"/>
      <c r="Q51" s="2260"/>
      <c r="R51" s="359"/>
      <c r="S51" s="1281"/>
      <c r="T51" s="290" t="s">
        <v>423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181</v>
      </c>
      <c r="B52" s="1366" t="s">
        <v>182</v>
      </c>
      <c r="C52" s="1366" t="s">
        <v>183</v>
      </c>
      <c r="D52" s="1366" t="s">
        <v>184</v>
      </c>
      <c r="E52" s="2262"/>
      <c r="F52" s="2262"/>
      <c r="G52" s="2262"/>
      <c r="H52" s="2262"/>
      <c r="I52" s="2259"/>
      <c r="J52" s="1366"/>
      <c r="K52" s="1366"/>
      <c r="L52" s="1367"/>
      <c r="P52" s="2260"/>
      <c r="Q52" s="1334"/>
      <c r="R52" s="359"/>
      <c r="S52" s="1281"/>
      <c r="T52" s="368" t="s">
        <v>424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181</v>
      </c>
      <c r="B53" s="1366" t="s">
        <v>182</v>
      </c>
      <c r="C53" s="1366" t="s">
        <v>183</v>
      </c>
      <c r="D53" s="1366" t="s">
        <v>184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181</v>
      </c>
      <c r="B54" s="1346" t="s">
        <v>182</v>
      </c>
      <c r="C54" s="1346" t="s">
        <v>183</v>
      </c>
      <c r="D54" s="1317"/>
      <c r="E54" s="2262"/>
      <c r="F54" s="2262"/>
      <c r="G54" s="2261"/>
      <c r="H54" s="1317"/>
      <c r="I54" s="1317"/>
      <c r="J54" s="1317"/>
      <c r="K54" s="1317"/>
      <c r="L54" s="1342"/>
      <c r="M54" s="1318"/>
      <c r="N54" s="1318"/>
      <c r="P54" s="1319"/>
      <c r="Q54" s="1320"/>
      <c r="R54" s="1319"/>
      <c r="S54" s="1325"/>
      <c r="T54" s="1328" t="s">
        <v>426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181</v>
      </c>
      <c r="B55" s="1346" t="s">
        <v>182</v>
      </c>
      <c r="C55" s="1317"/>
      <c r="D55" s="1317"/>
      <c r="E55" s="2262"/>
      <c r="F55" s="2261"/>
      <c r="G55" s="1317"/>
      <c r="H55" s="1317"/>
      <c r="I55" s="1317"/>
      <c r="J55" s="1317"/>
      <c r="K55" s="1317"/>
      <c r="L55" s="1342"/>
      <c r="M55" s="1324"/>
      <c r="N55" s="1324"/>
      <c r="P55" s="1319"/>
      <c r="Q55" s="1320"/>
      <c r="R55" s="1319"/>
      <c r="S55" s="1325"/>
      <c r="T55" s="1328" t="s">
        <v>263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181</v>
      </c>
      <c r="B56" s="1346"/>
      <c r="C56" s="1346"/>
      <c r="D56" s="1346"/>
      <c r="E56" s="2261"/>
      <c r="F56" s="1346"/>
      <c r="G56" s="1346"/>
      <c r="H56" s="1346"/>
      <c r="I56" s="1346"/>
      <c r="J56" s="1346"/>
      <c r="K56" s="1346"/>
      <c r="L56" s="1349"/>
      <c r="M56" s="1324"/>
      <c r="N56" s="1324"/>
      <c r="O56" s="521"/>
      <c r="P56" s="383"/>
      <c r="Q56" s="1347"/>
      <c r="R56" s="383"/>
      <c r="S56" s="1325"/>
      <c r="T56" s="1328" t="s">
        <v>264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265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79928-B409-4375-BA13-4B0EB8AC87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414</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415</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418</v>
      </c>
      <c r="M7" s="540"/>
      <c r="N7" s="1369"/>
      <c r="P7" s="2260"/>
      <c r="Q7" s="2260">
        <v>1</v>
      </c>
      <c r="R7" s="360"/>
      <c r="S7" s="1339">
        <f>$J7</f>
      </c>
      <c r="T7" s="289" t="s">
        <v>419</v>
      </c>
      <c r="U7" s="303"/>
      <c r="V7" s="2248"/>
      <c r="W7" s="2249"/>
      <c r="X7" s="2249"/>
      <c r="Y7" s="2249"/>
      <c r="Z7" s="2249"/>
      <c r="AA7" s="2249"/>
      <c r="AB7" s="2249"/>
      <c r="AC7" s="2250"/>
      <c r="AD7" s="2248"/>
      <c r="AE7" s="2249"/>
      <c r="AF7" s="2249"/>
      <c r="AG7" s="2249"/>
      <c r="AH7" s="2249"/>
      <c r="AI7" s="2249"/>
      <c r="AJ7" s="2249"/>
      <c r="AK7" s="2249"/>
      <c r="AL7" s="2250"/>
      <c r="AM7" s="1261" t="s">
        <v>420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421</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422</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426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263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264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428</v>
      </c>
      <c r="P22" s="1365"/>
      <c r="Q22" s="1374"/>
      <c r="R22" s="1374"/>
      <c r="S22" s="732"/>
      <c r="T22" s="1163" t="s">
        <v>429</v>
      </c>
      <c r="AA22" s="189" t="s">
        <v>430</v>
      </c>
      <c r="AC22" s="189" t="s">
        <v>431</v>
      </c>
      <c r="AD22" s="1163" t="s">
        <v>429</v>
      </c>
      <c r="AI22" s="189" t="s">
        <v>432</v>
      </c>
      <c r="AK22" s="189" t="s">
        <v>431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Филиал Восточный ООО "Компания коммунальной сферы"</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Комитет Тульской области по тарифам</v>
      </c>
      <c r="W29" s="2254"/>
      <c r="X29" s="2254"/>
      <c r="Y29" s="2254"/>
      <c r="Z29" s="2254"/>
      <c r="AA29" s="2254"/>
      <c r="AB29" s="2254"/>
      <c r="AC29" s="329"/>
      <c r="AD29" s="2254" t="str">
        <f>IF(TITLE_NAME_OR_PR_CHANGE="",IF(TITLE_NAME_OR_PR="","",TITLE_NAME_OR_PR),TITLE_NAME_OR_PR_CHANGE)</f>
        <v>Комитет Тульской области по тарифам</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433</v>
      </c>
      <c r="T30" s="2253"/>
      <c r="U30" s="1375"/>
      <c r="V30" s="2267" t="str">
        <f>IF(TITLE_DATE_PR_CHANGE="",IF(TITLE_DATE_PR="","",TITLE_DATE_PR),TITLE_DATE_PR_CHANGE)</f>
        <v>45643</v>
      </c>
      <c r="W30" s="2267"/>
      <c r="X30" s="2267"/>
      <c r="Y30" s="2267"/>
      <c r="Z30" s="2267"/>
      <c r="AA30" s="2267"/>
      <c r="AB30" s="2267"/>
      <c r="AC30" s="329"/>
      <c r="AD30" s="2267" t="str">
        <f>IF(TITLE_DATE_PR_CHANGE="",IF(TITLE_DATE_PR="","",TITLE_DATE_PR),TITLE_DATE_PR_CHANGE)</f>
        <v>45643</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434</v>
      </c>
      <c r="T31" s="2253"/>
      <c r="U31" s="1375"/>
      <c r="V31" s="2254" t="str">
        <f>IF(TITLE_NUMBER_PR_CHANGE="",IF(TITLE_NUMBER_PR="","",TITLE_NUMBER_PR),TITLE_NUMBER_PR_CHANGE)</f>
        <v>49/3</v>
      </c>
      <c r="W31" s="2254"/>
      <c r="X31" s="2254"/>
      <c r="Y31" s="2254"/>
      <c r="Z31" s="2254"/>
      <c r="AA31" s="2254"/>
      <c r="AB31" s="2254"/>
      <c r="AC31" s="329"/>
      <c r="AD31" s="2254" t="str">
        <f>IF(TITLE_NUMBER_PR_CHANGE="",IF(TITLE_NUMBER_PR="","",TITLE_NUMBER_PR),TITLE_NUMBER_PR_CHANGE)</f>
        <v>49/3</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https://tarif.tularegion.ru/</v>
      </c>
      <c r="W32" s="2254"/>
      <c r="X32" s="2254"/>
      <c r="Y32" s="2254"/>
      <c r="Z32" s="2254"/>
      <c r="AA32" s="2254"/>
      <c r="AB32" s="2254"/>
      <c r="AC32" s="329"/>
      <c r="AD32" s="2254" t="str">
        <f>IF(TITLE_IST_PUB_CHANGE="",IF(TITLE_IST_PUB="","",TITLE_IST_PUB),TITLE_IST_PUB_CHANGE)</f>
        <v>https://tarif.tularegion.ru/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435</v>
      </c>
      <c r="T34" s="2253"/>
      <c r="U34" s="1375"/>
      <c r="V34" s="2267" t="str">
        <f>IF(TITLE_DATE_PR_CHANGE="",IF(TITLE_DATE_PR="","",TITLE_DATE_PR),TITLE_DATE_PR_CHANGE)</f>
        <v>45643</v>
      </c>
      <c r="W34" s="2267"/>
      <c r="X34" s="2267"/>
      <c r="Y34" s="2267"/>
      <c r="Z34" s="2267"/>
      <c r="AA34" s="2267"/>
      <c r="AB34" s="2267"/>
      <c r="AC34" s="329"/>
      <c r="AD34" s="2267" t="str">
        <f>IF(TITLE_DATE_PR_CHANGE="",IF(TITLE_DATE_PR="","",TITLE_DATE_PR),TITLE_DATE_PR_CHANGE)</f>
        <v>45643</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436</v>
      </c>
      <c r="T35" s="2253"/>
      <c r="U35" s="1375"/>
      <c r="V35" s="2254" t="str">
        <f>IF(TITLE_NUMBER_PR_CHANGE="",IF(TITLE_NUMBER_PR="","",TITLE_NUMBER_PR),TITLE_NUMBER_PR_CHANGE)</f>
        <v>49/3</v>
      </c>
      <c r="W35" s="2254"/>
      <c r="X35" s="2254"/>
      <c r="Y35" s="2254"/>
      <c r="Z35" s="2254"/>
      <c r="AA35" s="2254"/>
      <c r="AB35" s="2254"/>
      <c r="AC35" s="329"/>
      <c r="AD35" s="2254" t="str">
        <f>IF(TITLE_NUMBER_PR_CHANGE="",IF(TITLE_NUMBER_PR="","",TITLE_NUMBER_PR),TITLE_NUMBER_PR_CHANGE)</f>
        <v>49/3</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437</v>
      </c>
      <c r="AD36" s="329"/>
      <c r="AE36" s="329"/>
      <c r="AF36" s="329"/>
      <c r="AG36" s="329"/>
      <c r="AH36" s="329"/>
      <c r="AI36" s="329"/>
      <c r="AJ36" s="329"/>
      <c r="AK36" s="281" t="s">
        <v>437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313</v>
      </c>
      <c r="AS38" s="1158">
        <v>14</v>
      </c>
    </row>
    <row customHeight="1" ht="14.699999999999998">
      <c r="Q39" s="379"/>
      <c r="R39" s="379"/>
      <c r="S39" s="2276" t="s">
        <v>89</v>
      </c>
      <c r="T39" s="2212" t="s">
        <v>438</v>
      </c>
      <c r="U39" s="304"/>
      <c r="V39" s="2277" t="s">
        <v>439</v>
      </c>
      <c r="W39" s="2278"/>
      <c r="X39" s="2278"/>
      <c r="Y39" s="2278"/>
      <c r="Z39" s="2278"/>
      <c r="AA39" s="2278"/>
      <c r="AB39" s="2279"/>
      <c r="AC39" s="2280" t="s">
        <v>440</v>
      </c>
      <c r="AD39" s="2277" t="s">
        <v>439</v>
      </c>
      <c r="AE39" s="2278"/>
      <c r="AF39" s="2278"/>
      <c r="AG39" s="2278"/>
      <c r="AH39" s="2278"/>
      <c r="AI39" s="2278"/>
      <c r="AJ39" s="2279"/>
      <c r="AK39" s="2280" t="s">
        <v>441</v>
      </c>
      <c r="AL39" s="2283" t="s">
        <v>442</v>
      </c>
      <c r="AM39" s="2130"/>
      <c r="AS39" s="1158">
        <v>14</v>
      </c>
    </row>
    <row customHeight="1" ht="35.699999999999996">
      <c r="Q40" s="379"/>
      <c r="R40" s="379"/>
      <c r="S40" s="2276"/>
      <c r="T40" s="2212"/>
      <c r="U40" s="1034"/>
      <c r="V40" s="2263" t="s">
        <v>443</v>
      </c>
      <c r="W40" s="2286"/>
      <c r="X40" s="2265" t="s">
        <v>445</v>
      </c>
      <c r="Y40" s="2266"/>
      <c r="Z40" s="2265" t="s">
        <v>446</v>
      </c>
      <c r="AA40" s="2272"/>
      <c r="AB40" s="2266"/>
      <c r="AC40" s="2281"/>
      <c r="AD40" s="2263" t="s">
        <v>459</v>
      </c>
      <c r="AE40" s="2286"/>
      <c r="AF40" s="2265" t="s">
        <v>445</v>
      </c>
      <c r="AG40" s="2266"/>
      <c r="AH40" s="2265" t="s">
        <v>446</v>
      </c>
      <c r="AI40" s="2272"/>
      <c r="AJ40" s="2266"/>
      <c r="AK40" s="2281"/>
      <c r="AL40" s="2284"/>
      <c r="AM40" s="2130"/>
      <c r="AS40" s="1158">
        <v>34</v>
      </c>
    </row>
    <row customHeight="1" ht="35.699999999999996">
      <c r="A41" s="1373"/>
      <c r="B41" s="1373" t="s">
        <v>136</v>
      </c>
      <c r="C41" s="1373" t="s">
        <v>137</v>
      </c>
      <c r="D41" s="1373" t="s">
        <v>138</v>
      </c>
      <c r="E41" s="1367" t="s">
        <v>447</v>
      </c>
      <c r="F41" s="1367" t="s">
        <v>448</v>
      </c>
      <c r="G41" s="1367" t="s">
        <v>449</v>
      </c>
      <c r="H41" s="1367" t="s">
        <v>450</v>
      </c>
      <c r="I41" s="1367" t="s">
        <v>451</v>
      </c>
      <c r="J41" s="1367" t="s">
        <v>452</v>
      </c>
      <c r="K41" s="1367" t="s">
        <v>453</v>
      </c>
      <c r="L41" s="1367" t="s">
        <v>428</v>
      </c>
      <c r="Q41" s="379"/>
      <c r="R41" s="379"/>
      <c r="S41" s="2276"/>
      <c r="T41" s="2212"/>
      <c r="U41" s="305"/>
      <c r="V41" s="2264"/>
      <c r="W41" s="2287"/>
      <c r="X41" s="1225" t="s">
        <v>454</v>
      </c>
      <c r="Y41" s="1225" t="s">
        <v>455</v>
      </c>
      <c r="Z41" s="1341" t="s">
        <v>456</v>
      </c>
      <c r="AA41" s="2273" t="s">
        <v>457</v>
      </c>
      <c r="AB41" s="2274"/>
      <c r="AC41" s="2282"/>
      <c r="AD41" s="2264"/>
      <c r="AE41" s="2287"/>
      <c r="AF41" s="1225" t="s">
        <v>454</v>
      </c>
      <c r="AG41" s="1225" t="s">
        <v>455</v>
      </c>
      <c r="AH41" s="1341" t="s">
        <v>456</v>
      </c>
      <c r="AI41" s="2273" t="s">
        <v>457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187</v>
      </c>
      <c r="B44" s="1366" t="s">
        <v>188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410</v>
      </c>
      <c r="AO44" s="503"/>
      <c r="AP44" s="503" t="str">
        <f>IF(T44="","",T44)</f>
        <v>Территория действия тарифа</v>
      </c>
      <c r="AQ44" s="503"/>
      <c r="AR44" s="503"/>
      <c r="AS44" s="1158">
        <v>21</v>
      </c>
    </row>
    <row customHeight="1" ht="24">
      <c r="A45" s="1366" t="s">
        <v>187</v>
      </c>
      <c r="B45" s="1366" t="s">
        <v>188</v>
      </c>
      <c r="C45" s="1366" t="s">
        <v>189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412</v>
      </c>
      <c r="AO45" s="503"/>
      <c r="AP45" s="503" t="str">
        <f>IF(T45="","",T45)</f>
        <v>Наименование системы теплоснабжения </v>
      </c>
      <c r="AQ45" s="503"/>
      <c r="AR45" s="503"/>
      <c r="AS45" s="1158">
        <v>23</v>
      </c>
    </row>
    <row customHeight="1" ht="22.049999999999997">
      <c r="A46" s="1366" t="s">
        <v>187</v>
      </c>
      <c r="B46" s="1366" t="s">
        <v>188</v>
      </c>
      <c r="C46" s="1366" t="s">
        <v>189</v>
      </c>
      <c r="D46" s="1366" t="s">
        <v>190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414</v>
      </c>
      <c r="AO46" s="503"/>
      <c r="AP46" s="503" t="str">
        <f>IF(T46="","",T46)</f>
        <v>Источник тепловой энергии  </v>
      </c>
      <c r="AQ46" s="503"/>
      <c r="AR46" s="503"/>
      <c r="AS46" s="1158">
        <v>21</v>
      </c>
    </row>
    <row s="1645" customFormat="1" customHeight="1" ht="0">
      <c r="A47" s="1346" t="s">
        <v>187</v>
      </c>
      <c r="B47" s="1346" t="s">
        <v>188</v>
      </c>
      <c r="C47" s="1346" t="s">
        <v>189</v>
      </c>
      <c r="D47" s="1346" t="s">
        <v>190</v>
      </c>
      <c r="E47" s="2262"/>
      <c r="F47" s="2262"/>
      <c r="G47" s="2262"/>
      <c r="H47" s="2262"/>
      <c r="I47" s="2259" t="str">
        <f>S46&amp;".1"</f>
        <v>....1</v>
      </c>
      <c r="J47" s="1346"/>
      <c r="K47" s="1346"/>
      <c r="L47" s="1349" t="s">
        <v>415</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187</v>
      </c>
      <c r="B48" s="1366" t="s">
        <v>188</v>
      </c>
      <c r="C48" s="1366" t="s">
        <v>189</v>
      </c>
      <c r="D48" s="1366" t="s">
        <v>190</v>
      </c>
      <c r="E48" s="2262"/>
      <c r="F48" s="2262"/>
      <c r="G48" s="2262"/>
      <c r="H48" s="2262"/>
      <c r="I48" s="2289"/>
      <c r="J48" s="2259" t="str">
        <f>S46&amp;".1"</f>
        <v>....1</v>
      </c>
      <c r="K48" s="1366"/>
      <c r="L48" s="1367" t="s">
        <v>418</v>
      </c>
      <c r="P48" s="2260"/>
      <c r="Q48" s="2260">
        <v>1</v>
      </c>
      <c r="R48" s="360"/>
      <c r="S48" s="1339" t="str">
        <f>$J48</f>
        <v>....1</v>
      </c>
      <c r="T48" s="289" t="s">
        <v>419</v>
      </c>
      <c r="U48" s="303"/>
      <c r="V48" s="2248"/>
      <c r="W48" s="2249"/>
      <c r="X48" s="2249"/>
      <c r="Y48" s="2249"/>
      <c r="Z48" s="2249"/>
      <c r="AA48" s="2249"/>
      <c r="AB48" s="2249"/>
      <c r="AC48" s="2250"/>
      <c r="AD48" s="2248"/>
      <c r="AE48" s="2249"/>
      <c r="AF48" s="2249"/>
      <c r="AG48" s="2249"/>
      <c r="AH48" s="2249"/>
      <c r="AI48" s="2249"/>
      <c r="AJ48" s="2249"/>
      <c r="AK48" s="2249"/>
      <c r="AL48" s="2250"/>
      <c r="AM48" s="1261" t="s">
        <v>420</v>
      </c>
      <c r="AO48" s="503"/>
      <c r="AP48" s="503" t="str">
        <f>IF(T48="","",T48)</f>
        <v>Группа потребителей</v>
      </c>
      <c r="AQ48" s="503"/>
      <c r="AR48" s="503"/>
      <c r="AS48" s="1158">
        <v>21</v>
      </c>
    </row>
    <row customHeight="1" ht="22.049999999999997">
      <c r="A49" s="1366" t="s">
        <v>187</v>
      </c>
      <c r="B49" s="1366" t="s">
        <v>188</v>
      </c>
      <c r="C49" s="1366" t="s">
        <v>189</v>
      </c>
      <c r="D49" s="1366" t="s">
        <v>190</v>
      </c>
      <c r="E49" s="2262"/>
      <c r="F49" s="2262"/>
      <c r="G49" s="2262"/>
      <c r="H49" s="2262"/>
      <c r="I49" s="2289"/>
      <c r="J49" s="2289"/>
      <c r="K49" s="2259" t="str">
        <f>J48&amp;".1"</f>
        <v>....1.1</v>
      </c>
      <c r="L49" s="1367" t="s">
        <v>421</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460</v>
      </c>
      <c r="AN49" s="514">
        <f>STRCHECKDATE(V50:AL50)</f>
      </c>
      <c r="AO49" s="503"/>
      <c r="AP49" s="503" t="str">
        <f>IF(T49="","",T49)</f>
        <v/>
      </c>
      <c r="AQ49" s="503"/>
      <c r="AR49" s="503"/>
      <c r="AS49" s="1158">
        <v>21</v>
      </c>
    </row>
    <row customHeight="1" ht="0">
      <c r="A50" s="1366" t="s">
        <v>187</v>
      </c>
      <c r="B50" s="1366" t="s">
        <v>188</v>
      </c>
      <c r="C50" s="1366" t="s">
        <v>189</v>
      </c>
      <c r="D50" s="1366" t="s">
        <v>190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187</v>
      </c>
      <c r="B51" s="1366" t="s">
        <v>188</v>
      </c>
      <c r="C51" s="1366" t="s">
        <v>189</v>
      </c>
      <c r="D51" s="1366" t="s">
        <v>190</v>
      </c>
      <c r="E51" s="2262"/>
      <c r="F51" s="2262"/>
      <c r="G51" s="2262"/>
      <c r="H51" s="2262"/>
      <c r="I51" s="2289"/>
      <c r="J51" s="2259"/>
      <c r="K51" s="1366"/>
      <c r="L51" s="1367"/>
      <c r="P51" s="2260"/>
      <c r="Q51" s="2260"/>
      <c r="R51" s="359"/>
      <c r="S51" s="1281"/>
      <c r="T51" s="290" t="s">
        <v>423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187</v>
      </c>
      <c r="B52" s="1366" t="s">
        <v>188</v>
      </c>
      <c r="C52" s="1366" t="s">
        <v>189</v>
      </c>
      <c r="D52" s="1366" t="s">
        <v>190</v>
      </c>
      <c r="E52" s="2262"/>
      <c r="F52" s="2262"/>
      <c r="G52" s="2262"/>
      <c r="H52" s="2262"/>
      <c r="I52" s="2259"/>
      <c r="J52" s="1366"/>
      <c r="K52" s="1366"/>
      <c r="L52" s="1367"/>
      <c r="P52" s="2260"/>
      <c r="Q52" s="1334"/>
      <c r="R52" s="359"/>
      <c r="S52" s="1281"/>
      <c r="T52" s="368" t="s">
        <v>424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187</v>
      </c>
      <c r="B53" s="1366" t="s">
        <v>188</v>
      </c>
      <c r="C53" s="1366" t="s">
        <v>189</v>
      </c>
      <c r="D53" s="1366" t="s">
        <v>190</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187</v>
      </c>
      <c r="B54" s="1346" t="s">
        <v>188</v>
      </c>
      <c r="C54" s="1346" t="s">
        <v>189</v>
      </c>
      <c r="D54" s="1317"/>
      <c r="E54" s="2262"/>
      <c r="F54" s="2262"/>
      <c r="G54" s="2261"/>
      <c r="H54" s="1317"/>
      <c r="I54" s="1317"/>
      <c r="J54" s="1317"/>
      <c r="K54" s="1317"/>
      <c r="L54" s="1342"/>
      <c r="M54" s="1318"/>
      <c r="N54" s="1318"/>
      <c r="P54" s="1319"/>
      <c r="Q54" s="1320"/>
      <c r="R54" s="1319"/>
      <c r="S54" s="1325"/>
      <c r="T54" s="1328" t="s">
        <v>426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187</v>
      </c>
      <c r="B55" s="1346" t="s">
        <v>188</v>
      </c>
      <c r="C55" s="1317"/>
      <c r="D55" s="1317"/>
      <c r="E55" s="2262"/>
      <c r="F55" s="2261"/>
      <c r="G55" s="1317"/>
      <c r="H55" s="1317"/>
      <c r="I55" s="1317"/>
      <c r="J55" s="1317"/>
      <c r="K55" s="1317"/>
      <c r="L55" s="1342"/>
      <c r="M55" s="1324"/>
      <c r="N55" s="1324"/>
      <c r="P55" s="1319"/>
      <c r="Q55" s="1320"/>
      <c r="R55" s="1319"/>
      <c r="S55" s="1325"/>
      <c r="T55" s="1328" t="s">
        <v>263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187</v>
      </c>
      <c r="B56" s="1346"/>
      <c r="C56" s="1346"/>
      <c r="D56" s="1346"/>
      <c r="E56" s="2261"/>
      <c r="F56" s="1346"/>
      <c r="G56" s="1346"/>
      <c r="H56" s="1346"/>
      <c r="I56" s="1346"/>
      <c r="J56" s="1346"/>
      <c r="K56" s="1346"/>
      <c r="L56" s="1349"/>
      <c r="M56" s="1324"/>
      <c r="N56" s="1324"/>
      <c r="O56" s="521"/>
      <c r="P56" s="383"/>
      <c r="Q56" s="1347"/>
      <c r="R56" s="383"/>
      <c r="S56" s="1325"/>
      <c r="T56" s="1328" t="s">
        <v>264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265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FC5E8-5C68-6291-01B8-E9BFE6C9E16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124</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408</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409</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410</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411</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412</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413</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414</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415</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418</v>
      </c>
      <c r="N7" s="512"/>
      <c r="O7" s="330"/>
      <c r="Q7" s="2260"/>
      <c r="R7" s="2260">
        <v>1</v>
      </c>
      <c r="S7" s="521"/>
      <c r="T7" s="360"/>
      <c r="U7" s="1339">
        <f>$J7</f>
      </c>
      <c r="V7" s="289" t="s">
        <v>419</v>
      </c>
      <c r="W7" s="303"/>
      <c r="X7" s="2248"/>
      <c r="Y7" s="2249"/>
      <c r="Z7" s="2249"/>
      <c r="AA7" s="2249"/>
      <c r="AB7" s="2249"/>
      <c r="AC7" s="2238"/>
      <c r="AD7" s="2238"/>
      <c r="AE7" s="2238"/>
      <c r="AF7" s="2311"/>
      <c r="AG7" s="2248"/>
      <c r="AH7" s="2249"/>
      <c r="AI7" s="2249"/>
      <c r="AJ7" s="2249"/>
      <c r="AK7" s="2249"/>
      <c r="AL7" s="2249"/>
      <c r="AM7" s="2249"/>
      <c r="AN7" s="2249"/>
      <c r="AO7" s="2249"/>
      <c r="AP7" s="2250"/>
      <c r="AQ7" s="1261" t="s">
        <v>420</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421</v>
      </c>
      <c r="N8" s="512"/>
      <c r="O8" s="330"/>
      <c r="P8" s="330"/>
      <c r="Q8" s="2260"/>
      <c r="R8" s="2260"/>
      <c r="S8" s="2260">
        <v>1</v>
      </c>
      <c r="T8" s="360"/>
      <c r="U8" s="1339">
        <f>$K8</f>
      </c>
      <c r="V8" s="1350"/>
      <c r="W8" s="303"/>
      <c r="X8" s="754"/>
      <c r="Y8" s="754"/>
      <c r="Z8" s="754"/>
      <c r="AA8" s="754"/>
      <c r="AB8" s="1408"/>
      <c r="AC8" s="2268"/>
      <c r="AD8" s="2110" t="s">
        <v>62</v>
      </c>
      <c r="AE8" s="2268"/>
      <c r="AF8" s="2110" t="s">
        <v>62</v>
      </c>
      <c r="AG8" s="1410"/>
      <c r="AH8" s="754"/>
      <c r="AI8" s="754"/>
      <c r="AJ8" s="754"/>
      <c r="AK8" s="1260"/>
      <c r="AL8" s="2268"/>
      <c r="AM8" s="2110" t="s">
        <v>62</v>
      </c>
      <c r="AN8" s="2268"/>
      <c r="AO8" s="2110" t="s">
        <v>62</v>
      </c>
      <c r="AP8" s="328"/>
      <c r="AQ8" s="1310" t="s">
        <v>461</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462</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463</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423</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424</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426</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263</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264</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62</v>
      </c>
      <c r="AN19" s="2270"/>
      <c r="AO19" s="2271" t="s">
        <v>62</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427</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428</v>
      </c>
      <c r="Q26" s="1365"/>
      <c r="R26" s="1374"/>
      <c r="S26" s="1374"/>
      <c r="T26" s="1374"/>
      <c r="U26" s="732"/>
      <c r="V26" s="1163" t="s">
        <v>429</v>
      </c>
      <c r="AD26" s="189" t="s">
        <v>430</v>
      </c>
      <c r="AF26" s="189" t="s">
        <v>431</v>
      </c>
      <c r="AG26" s="1163" t="s">
        <v>429</v>
      </c>
      <c r="AM26" s="189" t="s">
        <v>432</v>
      </c>
      <c r="AO26" s="189" t="s">
        <v>431</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Филиал Восточный ООО "Компания коммунальной сферы"</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Комитет Тульской области по тарифам</v>
      </c>
      <c r="Y33" s="2254"/>
      <c r="Z33" s="2254"/>
      <c r="AA33" s="2254"/>
      <c r="AB33" s="2254"/>
      <c r="AC33" s="2254"/>
      <c r="AD33" s="2254"/>
      <c r="AE33" s="2254"/>
      <c r="AF33" s="329"/>
      <c r="AG33" s="2254" t="str">
        <f>IF(TITLE_NAME_OR_PR_CHANGE="",IF(TITLE_NAME_OR_PR="","",TITLE_NAME_OR_PR),TITLE_NAME_OR_PR_CHANGE)</f>
        <v>Комитет Тульской области по тарифам</v>
      </c>
      <c r="AH33" s="2254"/>
      <c r="AI33" s="2254"/>
      <c r="AJ33" s="2254"/>
      <c r="AK33" s="2254"/>
      <c r="AL33" s="2254"/>
      <c r="AM33" s="2254"/>
      <c r="AN33" s="2254"/>
      <c r="AO33" s="329"/>
      <c r="AP33" s="329"/>
      <c r="AQ33" s="283"/>
      <c r="AR33" s="371"/>
      <c r="AS33" s="371"/>
      <c r="AT33" s="371"/>
      <c r="AU33" s="371"/>
      <c r="AV33" s="371"/>
      <c r="AW33" s="421">
        <v>0</v>
      </c>
    </row>
    <row s="1856" customFormat="1" customHeight="1" ht="18.75">
      <c r="A34" s="1251"/>
      <c r="B34" s="1251"/>
      <c r="C34" s="1251"/>
      <c r="D34" s="1251"/>
      <c r="E34" s="1251"/>
      <c r="F34" s="1251"/>
      <c r="G34" s="1251"/>
      <c r="H34" s="1251"/>
      <c r="I34" s="1251"/>
      <c r="J34" s="1251"/>
      <c r="K34" s="1251"/>
      <c r="L34" s="1251"/>
      <c r="M34" s="1383"/>
      <c r="N34" s="1251"/>
      <c r="O34" s="1251"/>
      <c r="P34" s="1251"/>
      <c r="U34" s="2253" t="s">
        <v>433</v>
      </c>
      <c r="V34" s="2253"/>
      <c r="W34" s="1375"/>
      <c r="X34" s="2267" t="str">
        <f>IF(TITLE_DATE_PR_CHANGE="",IF(TITLE_DATE_PR="","",TITLE_DATE_PR),TITLE_DATE_PR_CHANGE)</f>
        <v>45643</v>
      </c>
      <c r="Y34" s="2267"/>
      <c r="Z34" s="2267"/>
      <c r="AA34" s="2267"/>
      <c r="AB34" s="2267"/>
      <c r="AC34" s="2267"/>
      <c r="AD34" s="2267"/>
      <c r="AE34" s="2267"/>
      <c r="AF34" s="329"/>
      <c r="AG34" s="2267" t="str">
        <f>IF(TITLE_DATE_PR_CHANGE="",IF(TITLE_DATE_PR="","",TITLE_DATE_PR),TITLE_DATE_PR_CHANGE)</f>
        <v>45643</v>
      </c>
      <c r="AH34" s="2267"/>
      <c r="AI34" s="2267"/>
      <c r="AJ34" s="2267"/>
      <c r="AK34" s="2267"/>
      <c r="AL34" s="2267"/>
      <c r="AM34" s="2267"/>
      <c r="AN34" s="2267"/>
      <c r="AO34" s="329"/>
      <c r="AP34" s="329"/>
      <c r="AQ34" s="283"/>
      <c r="AR34" s="371"/>
      <c r="AS34" s="371"/>
      <c r="AT34" s="371"/>
      <c r="AU34" s="371"/>
      <c r="AV34" s="371"/>
      <c r="AW34" s="421">
        <v>0</v>
      </c>
    </row>
    <row s="1856" customFormat="1" customHeight="1" ht="18.75">
      <c r="A35" s="1251"/>
      <c r="B35" s="1251"/>
      <c r="C35" s="1251"/>
      <c r="D35" s="1251"/>
      <c r="E35" s="1251"/>
      <c r="F35" s="1251"/>
      <c r="G35" s="1251"/>
      <c r="H35" s="1251"/>
      <c r="I35" s="1251"/>
      <c r="J35" s="1251"/>
      <c r="K35" s="1251"/>
      <c r="L35" s="1251"/>
      <c r="M35" s="1383"/>
      <c r="N35" s="1251"/>
      <c r="O35" s="1251"/>
      <c r="P35" s="1251"/>
      <c r="U35" s="2253" t="s">
        <v>434</v>
      </c>
      <c r="V35" s="2253"/>
      <c r="W35" s="1375"/>
      <c r="X35" s="2254" t="str">
        <f>IF(TITLE_NUMBER_PR_CHANGE="",IF(TITLE_NUMBER_PR="","",TITLE_NUMBER_PR),TITLE_NUMBER_PR_CHANGE)</f>
        <v>49/3</v>
      </c>
      <c r="Y35" s="2254"/>
      <c r="Z35" s="2254"/>
      <c r="AA35" s="2254"/>
      <c r="AB35" s="2254"/>
      <c r="AC35" s="2254"/>
      <c r="AD35" s="2254"/>
      <c r="AE35" s="2254"/>
      <c r="AF35" s="329"/>
      <c r="AG35" s="2254" t="str">
        <f>IF(TITLE_NUMBER_PR_CHANGE="",IF(TITLE_NUMBER_PR="","",TITLE_NUMBER_PR),TITLE_NUMBER_PR_CHANGE)</f>
        <v>49/3</v>
      </c>
      <c r="AH35" s="2254"/>
      <c r="AI35" s="2254"/>
      <c r="AJ35" s="2254"/>
      <c r="AK35" s="2254"/>
      <c r="AL35" s="2254"/>
      <c r="AM35" s="2254"/>
      <c r="AN35" s="2254"/>
      <c r="AO35" s="329"/>
      <c r="AP35" s="329"/>
      <c r="AQ35" s="283"/>
      <c r="AR35" s="371"/>
      <c r="AS35" s="371"/>
      <c r="AT35" s="371"/>
      <c r="AU35" s="371"/>
      <c r="AV35" s="371"/>
      <c r="AW35" s="421">
        <v>0</v>
      </c>
    </row>
    <row s="1856" customFormat="1" customHeight="1" ht="18.75">
      <c r="A36" s="1251"/>
      <c r="B36" s="1251"/>
      <c r="C36" s="1251"/>
      <c r="D36" s="1251"/>
      <c r="E36" s="1251"/>
      <c r="F36" s="1251"/>
      <c r="G36" s="1251"/>
      <c r="H36" s="1251"/>
      <c r="I36" s="1251"/>
      <c r="J36" s="1251"/>
      <c r="K36" s="1251"/>
      <c r="L36" s="1251"/>
      <c r="M36" s="1383"/>
      <c r="N36" s="1251"/>
      <c r="O36" s="1251"/>
      <c r="P36" s="1251"/>
      <c r="U36" s="2253" t="s">
        <v>44</v>
      </c>
      <c r="V36" s="2253"/>
      <c r="W36" s="1375"/>
      <c r="X36" s="2254" t="str">
        <f>IF(TITLE_IST_PUB_CHANGE="",IF(TITLE_IST_PUB="","",TITLE_IST_PUB),TITLE_IST_PUB_CHANGE)</f>
        <v>https://tarif.tularegion.ru/</v>
      </c>
      <c r="Y36" s="2254"/>
      <c r="Z36" s="2254"/>
      <c r="AA36" s="2254"/>
      <c r="AB36" s="2254"/>
      <c r="AC36" s="2254"/>
      <c r="AD36" s="2254"/>
      <c r="AE36" s="2254"/>
      <c r="AF36" s="329"/>
      <c r="AG36" s="2254" t="str">
        <f>IF(TITLE_IST_PUB_CHANGE="",IF(TITLE_IST_PUB="","",TITLE_IST_PUB),TITLE_IST_PUB_CHANGE)</f>
        <v>https://tarif.tularegion.ru/</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435</v>
      </c>
      <c r="V38" s="2253"/>
      <c r="W38" s="1375"/>
      <c r="X38" s="2267" t="str">
        <f>IF(TITLE_DATE_PR_CHANGE="",IF(TITLE_DATE_PR="","",TITLE_DATE_PR),TITLE_DATE_PR_CHANGE)</f>
        <v>45643</v>
      </c>
      <c r="Y38" s="2267"/>
      <c r="Z38" s="2267"/>
      <c r="AA38" s="2267"/>
      <c r="AB38" s="2267"/>
      <c r="AC38" s="2267"/>
      <c r="AD38" s="2267"/>
      <c r="AE38" s="2267"/>
      <c r="AF38" s="329"/>
      <c r="AG38" s="2267" t="str">
        <f>IF(TITLE_DATE_PR_CHANGE="",IF(TITLE_DATE_PR="","",TITLE_DATE_PR),TITLE_DATE_PR_CHANGE)</f>
        <v>45643</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436</v>
      </c>
      <c r="V39" s="2253"/>
      <c r="W39" s="1375"/>
      <c r="X39" s="2254" t="str">
        <f>IF(TITLE_NUMBER_PR_CHANGE="",IF(TITLE_NUMBER_PR="","",TITLE_NUMBER_PR),TITLE_NUMBER_PR_CHANGE)</f>
        <v>49/3</v>
      </c>
      <c r="Y39" s="2254"/>
      <c r="Z39" s="2254"/>
      <c r="AA39" s="2254"/>
      <c r="AB39" s="2254"/>
      <c r="AC39" s="2254"/>
      <c r="AD39" s="2254"/>
      <c r="AE39" s="2254"/>
      <c r="AF39" s="329"/>
      <c r="AG39" s="2254" t="str">
        <f>IF(TITLE_NUMBER_PR_CHANGE="",IF(TITLE_NUMBER_PR="","",TITLE_NUMBER_PR),TITLE_NUMBER_PR_CHANGE)</f>
        <v>49/3</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437</v>
      </c>
      <c r="AG40" s="329"/>
      <c r="AH40" s="329"/>
      <c r="AI40" s="329"/>
      <c r="AJ40" s="329"/>
      <c r="AK40" s="329"/>
      <c r="AL40" s="329"/>
      <c r="AM40" s="329"/>
      <c r="AN40" s="329"/>
      <c r="AO40" s="281" t="s">
        <v>437</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312</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313</v>
      </c>
      <c r="AW42" s="1158">
        <v>14</v>
      </c>
    </row>
    <row customHeight="1" ht="14.699999999999998">
      <c r="R43" s="379"/>
      <c r="S43" s="379"/>
      <c r="T43" s="379"/>
      <c r="U43" s="2276" t="s">
        <v>89</v>
      </c>
      <c r="V43" s="2212" t="s">
        <v>438</v>
      </c>
      <c r="W43" s="304"/>
      <c r="X43" s="2277" t="s">
        <v>439</v>
      </c>
      <c r="Y43" s="2294"/>
      <c r="Z43" s="2294"/>
      <c r="AA43" s="2294"/>
      <c r="AB43" s="2294"/>
      <c r="AC43" s="2278"/>
      <c r="AD43" s="2278"/>
      <c r="AE43" s="2279"/>
      <c r="AF43" s="2280" t="s">
        <v>440</v>
      </c>
      <c r="AG43" s="2277" t="s">
        <v>439</v>
      </c>
      <c r="AH43" s="2294"/>
      <c r="AI43" s="2294"/>
      <c r="AJ43" s="2294"/>
      <c r="AK43" s="2294"/>
      <c r="AL43" s="2278"/>
      <c r="AM43" s="2278"/>
      <c r="AN43" s="2279"/>
      <c r="AO43" s="2280" t="s">
        <v>441</v>
      </c>
      <c r="AP43" s="2283" t="s">
        <v>442</v>
      </c>
      <c r="AQ43" s="2130"/>
      <c r="AW43" s="1158">
        <v>14</v>
      </c>
    </row>
    <row customHeight="1" ht="35.699999999999996">
      <c r="R44" s="379"/>
      <c r="S44" s="379"/>
      <c r="T44" s="379"/>
      <c r="U44" s="2276"/>
      <c r="V44" s="2212"/>
      <c r="W44" s="1034"/>
      <c r="X44" s="2297" t="s">
        <v>464</v>
      </c>
      <c r="Y44" s="2315" t="s">
        <v>465</v>
      </c>
      <c r="Z44" s="2315"/>
      <c r="AA44" s="2315"/>
      <c r="AB44" s="2315"/>
      <c r="AC44" s="2297" t="s">
        <v>446</v>
      </c>
      <c r="AD44" s="2614"/>
      <c r="AE44" s="2317"/>
      <c r="AF44" s="2281"/>
      <c r="AG44" s="2297" t="s">
        <v>464</v>
      </c>
      <c r="AH44" s="2315" t="s">
        <v>465</v>
      </c>
      <c r="AI44" s="2315"/>
      <c r="AJ44" s="2315"/>
      <c r="AK44" s="2315"/>
      <c r="AL44" s="2297" t="s">
        <v>446</v>
      </c>
      <c r="AM44" s="2614"/>
      <c r="AN44" s="2317"/>
      <c r="AO44" s="2281"/>
      <c r="AP44" s="2284"/>
      <c r="AQ44" s="2130"/>
      <c r="AW44" s="1158">
        <v>34</v>
      </c>
    </row>
    <row customHeight="1" ht="14.699999999999998">
      <c r="R45" s="379"/>
      <c r="S45" s="379"/>
      <c r="T45" s="379"/>
      <c r="U45" s="2276"/>
      <c r="V45" s="2212"/>
      <c r="W45" s="1034"/>
      <c r="X45" s="2328"/>
      <c r="Y45" s="2320" t="s">
        <v>466</v>
      </c>
      <c r="Z45" s="2273" t="s">
        <v>467</v>
      </c>
      <c r="AA45" s="2323"/>
      <c r="AB45" s="2274"/>
      <c r="AC45" s="2298"/>
      <c r="AD45" s="2615"/>
      <c r="AE45" s="2319"/>
      <c r="AF45" s="2281"/>
      <c r="AG45" s="2328"/>
      <c r="AH45" s="2320" t="s">
        <v>466</v>
      </c>
      <c r="AI45" s="2273" t="s">
        <v>467</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468</v>
      </c>
      <c r="AA46" s="2273" t="s">
        <v>469</v>
      </c>
      <c r="AB46" s="2274"/>
      <c r="AC46" s="2320" t="s">
        <v>456</v>
      </c>
      <c r="AD46" s="2324" t="s">
        <v>457</v>
      </c>
      <c r="AE46" s="2325"/>
      <c r="AF46" s="2281"/>
      <c r="AG46" s="2328"/>
      <c r="AH46" s="2321"/>
      <c r="AI46" s="2320" t="s">
        <v>468</v>
      </c>
      <c r="AJ46" s="2273" t="s">
        <v>469</v>
      </c>
      <c r="AK46" s="2274"/>
      <c r="AL46" s="2320" t="s">
        <v>456</v>
      </c>
      <c r="AM46" s="2324" t="s">
        <v>457</v>
      </c>
      <c r="AN46" s="2325"/>
      <c r="AO46" s="2281"/>
      <c r="AP46" s="2284"/>
      <c r="AQ46" s="2130"/>
      <c r="AW46" s="1158">
        <v>26</v>
      </c>
    </row>
    <row customHeight="1" ht="65.25">
      <c r="A47" s="1262"/>
      <c r="B47" s="1262" t="s">
        <v>136</v>
      </c>
      <c r="C47" s="1262" t="s">
        <v>137</v>
      </c>
      <c r="D47" s="1262" t="s">
        <v>138</v>
      </c>
      <c r="E47" s="1313" t="s">
        <v>447</v>
      </c>
      <c r="F47" s="1313" t="s">
        <v>448</v>
      </c>
      <c r="G47" s="1313" t="s">
        <v>449</v>
      </c>
      <c r="H47" s="1313" t="s">
        <v>450</v>
      </c>
      <c r="I47" s="1313" t="s">
        <v>451</v>
      </c>
      <c r="J47" s="1313" t="s">
        <v>452</v>
      </c>
      <c r="K47" s="1313" t="s">
        <v>453</v>
      </c>
      <c r="L47" s="1313" t="s">
        <v>470</v>
      </c>
      <c r="M47" s="1313" t="s">
        <v>428</v>
      </c>
      <c r="R47" s="379"/>
      <c r="S47" s="379"/>
      <c r="T47" s="379"/>
      <c r="U47" s="2276"/>
      <c r="V47" s="2212"/>
      <c r="W47" s="305"/>
      <c r="X47" s="2298"/>
      <c r="Y47" s="2322"/>
      <c r="Z47" s="2322"/>
      <c r="AA47" s="1225" t="s">
        <v>471</v>
      </c>
      <c r="AB47" s="1225" t="s">
        <v>472</v>
      </c>
      <c r="AC47" s="2322"/>
      <c r="AD47" s="2326"/>
      <c r="AE47" s="2327"/>
      <c r="AF47" s="2282"/>
      <c r="AG47" s="2298"/>
      <c r="AH47" s="2322"/>
      <c r="AI47" s="2322"/>
      <c r="AJ47" s="1225" t="s">
        <v>471</v>
      </c>
      <c r="AK47" s="1225" t="s">
        <v>472</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110</v>
      </c>
      <c r="V48" s="1258" t="s">
        <v>111</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175</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124</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3"/>
      <c r="AT49" s="503" t="str">
        <f>IF(V49="","",V49)</f>
        <v>Наименование тарифа</v>
      </c>
      <c r="AU49" s="503"/>
      <c r="AV49" s="503"/>
      <c r="AW49" s="1158">
        <v>21</v>
      </c>
    </row>
    <row customHeight="1" ht="22.049999999999997">
      <c r="A50" s="1270" t="s">
        <v>175</v>
      </c>
      <c r="B50" s="1270" t="s">
        <v>176</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409</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410</v>
      </c>
      <c r="AS50" s="503"/>
      <c r="AT50" s="503" t="str">
        <f>IF(V50="","",V50)</f>
        <v>Территория действия тарифа</v>
      </c>
      <c r="AU50" s="503"/>
      <c r="AV50" s="503"/>
      <c r="AW50" s="1158">
        <v>21</v>
      </c>
    </row>
    <row customHeight="1" ht="24">
      <c r="A51" s="1270" t="s">
        <v>175</v>
      </c>
      <c r="B51" s="1270" t="s">
        <v>176</v>
      </c>
      <c r="C51" s="1270" t="s">
        <v>177</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411</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412</v>
      </c>
      <c r="AS51" s="503"/>
      <c r="AT51" s="503" t="str">
        <f>IF(V51="","",V51)</f>
        <v>Наименование системы теплоснабжения </v>
      </c>
      <c r="AU51" s="503"/>
      <c r="AV51" s="503"/>
      <c r="AW51" s="1158">
        <v>23</v>
      </c>
    </row>
    <row customHeight="1" ht="22.049999999999997">
      <c r="A52" s="1270" t="s">
        <v>175</v>
      </c>
      <c r="B52" s="1270" t="s">
        <v>176</v>
      </c>
      <c r="C52" s="1270" t="s">
        <v>177</v>
      </c>
      <c r="D52" s="1270" t="s">
        <v>178</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413</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414</v>
      </c>
      <c r="AS52" s="503"/>
      <c r="AT52" s="503" t="str">
        <f>IF(V52="","",V52)</f>
        <v>Источник тепловой энергии  </v>
      </c>
      <c r="AU52" s="503"/>
      <c r="AV52" s="503"/>
      <c r="AW52" s="1158">
        <v>21</v>
      </c>
    </row>
    <row s="1645" customFormat="1" customHeight="1" ht="0">
      <c r="A53" s="1378" t="s">
        <v>175</v>
      </c>
      <c r="B53" s="1378" t="s">
        <v>176</v>
      </c>
      <c r="C53" s="1378" t="s">
        <v>177</v>
      </c>
      <c r="D53" s="1378" t="s">
        <v>178</v>
      </c>
      <c r="E53" s="2293"/>
      <c r="F53" s="2293"/>
      <c r="G53" s="2293"/>
      <c r="H53" s="2314"/>
      <c r="I53" s="2130" t="str">
        <f>U52&amp;".1"</f>
        <v>....1</v>
      </c>
      <c r="J53" s="1378"/>
      <c r="K53" s="1378"/>
      <c r="L53" s="1378"/>
      <c r="M53" s="1384" t="s">
        <v>415</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175</v>
      </c>
      <c r="B54" s="1270" t="s">
        <v>176</v>
      </c>
      <c r="C54" s="1270" t="s">
        <v>177</v>
      </c>
      <c r="D54" s="1270" t="s">
        <v>178</v>
      </c>
      <c r="E54" s="2293"/>
      <c r="F54" s="2293"/>
      <c r="G54" s="2293"/>
      <c r="H54" s="2314"/>
      <c r="I54" s="2104"/>
      <c r="J54" s="2130" t="str">
        <f>I53&amp;".1"</f>
        <v>....1.1</v>
      </c>
      <c r="K54" s="1270"/>
      <c r="L54" s="1270"/>
      <c r="M54" s="1313" t="s">
        <v>418</v>
      </c>
      <c r="Q54" s="2260"/>
      <c r="R54" s="2260">
        <v>1</v>
      </c>
      <c r="S54" s="521"/>
      <c r="T54" s="360"/>
      <c r="U54" s="1339" t="str">
        <f>$J54</f>
        <v>....1.1</v>
      </c>
      <c r="V54" s="289" t="s">
        <v>419</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420</v>
      </c>
      <c r="AS54" s="503"/>
      <c r="AT54" s="503" t="str">
        <f>IF(V54="","",V54)</f>
        <v>Группа потребителей</v>
      </c>
      <c r="AU54" s="503"/>
      <c r="AV54" s="503"/>
      <c r="AW54" s="1158">
        <v>21</v>
      </c>
    </row>
    <row customHeight="1" ht="22.049999999999997">
      <c r="A55" s="1270" t="s">
        <v>175</v>
      </c>
      <c r="B55" s="1270" t="s">
        <v>176</v>
      </c>
      <c r="C55" s="1270" t="s">
        <v>177</v>
      </c>
      <c r="D55" s="1270" t="s">
        <v>178</v>
      </c>
      <c r="E55" s="2293"/>
      <c r="F55" s="2293"/>
      <c r="G55" s="2293"/>
      <c r="H55" s="2314"/>
      <c r="I55" s="2104"/>
      <c r="J55" s="2104"/>
      <c r="K55" s="2130" t="str">
        <f>J54&amp;".1"</f>
        <v>....1.1.1</v>
      </c>
      <c r="L55" s="142"/>
      <c r="M55" s="1313" t="s">
        <v>421</v>
      </c>
      <c r="Q55" s="2260"/>
      <c r="R55" s="2260"/>
      <c r="S55" s="521">
        <v>1</v>
      </c>
      <c r="T55" s="360"/>
      <c r="U55" s="1339" t="str">
        <f>$K55</f>
        <v>....1.1.1</v>
      </c>
      <c r="V55" s="1350"/>
      <c r="W55" s="303"/>
      <c r="X55" s="754"/>
      <c r="Y55" s="754"/>
      <c r="Z55" s="754"/>
      <c r="AA55" s="754"/>
      <c r="AB55" s="1408"/>
      <c r="AC55" s="2268"/>
      <c r="AD55" s="2110" t="s">
        <v>62</v>
      </c>
      <c r="AE55" s="2268"/>
      <c r="AF55" s="2110" t="s">
        <v>62</v>
      </c>
      <c r="AG55" s="1410"/>
      <c r="AH55" s="754"/>
      <c r="AI55" s="754"/>
      <c r="AJ55" s="754"/>
      <c r="AK55" s="1260"/>
      <c r="AL55" s="2268"/>
      <c r="AM55" s="2110" t="s">
        <v>62</v>
      </c>
      <c r="AN55" s="2268"/>
      <c r="AO55" s="2110" t="s">
        <v>62</v>
      </c>
      <c r="AP55" s="1351"/>
      <c r="AQ55" s="1310" t="s">
        <v>461</v>
      </c>
      <c r="AR55" s="514">
        <f>STRCHECKDATE(X57:AP57)</f>
      </c>
      <c r="AS55" s="503"/>
      <c r="AT55" s="503" t="str">
        <f>IF(V55="","",V55)</f>
        <v/>
      </c>
      <c r="AU55" s="503"/>
      <c r="AV55" s="503"/>
      <c r="AW55" s="1158">
        <v>21</v>
      </c>
    </row>
    <row customHeight="1" ht="11.549999999999999">
      <c r="A56" s="1270" t="s">
        <v>175</v>
      </c>
      <c r="B56" s="1270" t="s">
        <v>176</v>
      </c>
      <c r="C56" s="1270" t="s">
        <v>177</v>
      </c>
      <c r="D56" s="1270" t="s">
        <v>178</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462</v>
      </c>
      <c r="AR56" s="514">
        <f>STRCHECKDATE(X58:AP58)</f>
      </c>
      <c r="AS56" s="503"/>
      <c r="AT56" s="503" t="str">
        <f>IF(V56="","",V56)</f>
        <v/>
      </c>
      <c r="AU56" s="503"/>
      <c r="AV56" s="503"/>
      <c r="AW56" s="1158">
        <v>11</v>
      </c>
    </row>
    <row customHeight="1" ht="0">
      <c r="A57" s="1270" t="s">
        <v>175</v>
      </c>
      <c r="B57" s="1270" t="s">
        <v>176</v>
      </c>
      <c r="C57" s="1270" t="s">
        <v>177</v>
      </c>
      <c r="D57" s="1270" t="s">
        <v>178</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175</v>
      </c>
      <c r="B58" s="1270" t="s">
        <v>176</v>
      </c>
      <c r="C58" s="1270" t="s">
        <v>177</v>
      </c>
      <c r="D58" s="1270" t="s">
        <v>178</v>
      </c>
      <c r="E58" s="2293"/>
      <c r="F58" s="2293"/>
      <c r="G58" s="2293"/>
      <c r="H58" s="2314"/>
      <c r="I58" s="2104"/>
      <c r="J58" s="2104"/>
      <c r="K58" s="2130"/>
      <c r="L58" s="1270"/>
      <c r="M58" s="1313"/>
      <c r="Q58" s="2260"/>
      <c r="R58" s="2260"/>
      <c r="S58" s="1334"/>
      <c r="T58" s="359"/>
      <c r="U58" s="1281"/>
      <c r="V58" s="291" t="s">
        <v>463</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175</v>
      </c>
      <c r="B59" s="1270" t="s">
        <v>176</v>
      </c>
      <c r="C59" s="1270" t="s">
        <v>177</v>
      </c>
      <c r="D59" s="1270" t="s">
        <v>178</v>
      </c>
      <c r="E59" s="2293"/>
      <c r="F59" s="2293"/>
      <c r="G59" s="2293"/>
      <c r="H59" s="2314"/>
      <c r="I59" s="2104"/>
      <c r="J59" s="2130"/>
      <c r="K59" s="1270"/>
      <c r="L59" s="1270"/>
      <c r="M59" s="1313"/>
      <c r="Q59" s="2260"/>
      <c r="R59" s="2260"/>
      <c r="S59" s="1334"/>
      <c r="T59" s="359"/>
      <c r="U59" s="1281"/>
      <c r="V59" s="290" t="s">
        <v>423</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175</v>
      </c>
      <c r="B60" s="1270" t="s">
        <v>176</v>
      </c>
      <c r="C60" s="1270" t="s">
        <v>177</v>
      </c>
      <c r="D60" s="1270" t="s">
        <v>178</v>
      </c>
      <c r="E60" s="2293"/>
      <c r="F60" s="2293"/>
      <c r="G60" s="2293"/>
      <c r="H60" s="2314"/>
      <c r="I60" s="2130"/>
      <c r="J60" s="1270"/>
      <c r="K60" s="1270"/>
      <c r="L60" s="1270"/>
      <c r="M60" s="1313"/>
      <c r="Q60" s="2260"/>
      <c r="R60" s="1334"/>
      <c r="S60" s="1334"/>
      <c r="T60" s="359"/>
      <c r="U60" s="1281"/>
      <c r="V60" s="368" t="s">
        <v>424</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175</v>
      </c>
      <c r="B61" s="1270" t="s">
        <v>176</v>
      </c>
      <c r="C61" s="1270" t="s">
        <v>177</v>
      </c>
      <c r="D61" s="1270" t="s">
        <v>178</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175</v>
      </c>
      <c r="B62" s="1378" t="s">
        <v>176</v>
      </c>
      <c r="C62" s="1378" t="s">
        <v>177</v>
      </c>
      <c r="D62" s="1377"/>
      <c r="E62" s="2293"/>
      <c r="F62" s="2293"/>
      <c r="G62" s="2292"/>
      <c r="H62" s="1377"/>
      <c r="I62" s="1377"/>
      <c r="J62" s="1377"/>
      <c r="K62" s="1377"/>
      <c r="L62" s="1377"/>
      <c r="M62" s="1380"/>
      <c r="N62" s="1381"/>
      <c r="O62" s="1381"/>
      <c r="P62" s="354"/>
      <c r="Q62" s="1319"/>
      <c r="R62" s="1320"/>
      <c r="S62" s="1319"/>
      <c r="T62" s="1319"/>
      <c r="U62" s="1325"/>
      <c r="V62" s="1328" t="s">
        <v>426</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175</v>
      </c>
      <c r="B63" s="1378" t="s">
        <v>176</v>
      </c>
      <c r="C63" s="1377"/>
      <c r="D63" s="1377"/>
      <c r="E63" s="2293"/>
      <c r="F63" s="2292"/>
      <c r="G63" s="1377"/>
      <c r="H63" s="1377"/>
      <c r="I63" s="1377"/>
      <c r="J63" s="1377"/>
      <c r="K63" s="1377"/>
      <c r="L63" s="1377"/>
      <c r="M63" s="1380"/>
      <c r="N63" s="1382"/>
      <c r="O63" s="1382"/>
      <c r="P63" s="354"/>
      <c r="Q63" s="1319"/>
      <c r="R63" s="1320"/>
      <c r="S63" s="1319"/>
      <c r="T63" s="1319"/>
      <c r="U63" s="1325"/>
      <c r="V63" s="1328" t="s">
        <v>263</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175</v>
      </c>
      <c r="B64" s="1378"/>
      <c r="C64" s="1378"/>
      <c r="D64" s="1378"/>
      <c r="E64" s="2292"/>
      <c r="F64" s="1378"/>
      <c r="G64" s="1378"/>
      <c r="H64" s="1378"/>
      <c r="I64" s="1378"/>
      <c r="J64" s="1378"/>
      <c r="K64" s="1378"/>
      <c r="L64" s="1378"/>
      <c r="M64" s="1384"/>
      <c r="N64" s="1382"/>
      <c r="O64" s="1382"/>
      <c r="P64" s="354"/>
      <c r="Q64" s="383"/>
      <c r="R64" s="1347"/>
      <c r="S64" s="383"/>
      <c r="T64" s="383"/>
      <c r="U64" s="1325"/>
      <c r="V64" s="1328" t="s">
        <v>264</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265</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83</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970B8-9758-84A2-9EE8-C74DA00690B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124</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408</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409</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410</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411</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412</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413</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414</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415</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62</v>
      </c>
      <c r="Z8" s="2268"/>
      <c r="AA8" s="2110" t="s">
        <v>62</v>
      </c>
      <c r="AB8" s="2110" t="s">
        <v>19</v>
      </c>
      <c r="AC8" s="2329"/>
      <c r="AD8" s="2208">
        <v>1</v>
      </c>
      <c r="AE8" s="2330"/>
      <c r="AF8" s="2110" t="s">
        <v>19</v>
      </c>
      <c r="AG8" s="2329"/>
      <c r="AH8" s="2208">
        <v>1</v>
      </c>
      <c r="AI8" s="2330"/>
      <c r="AJ8" s="2110" t="s">
        <v>19</v>
      </c>
      <c r="AK8" s="314"/>
      <c r="AL8" s="1340">
        <v>1</v>
      </c>
      <c r="AM8" s="1401"/>
      <c r="AN8" s="754"/>
      <c r="AO8" s="1260"/>
      <c r="AP8" s="1737"/>
      <c r="AQ8" s="1462" t="s">
        <v>62</v>
      </c>
      <c r="AR8" s="1737"/>
      <c r="AS8" s="1462" t="s">
        <v>62</v>
      </c>
      <c r="AT8" s="1351"/>
      <c r="AU8" s="2256" t="s">
        <v>473</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474</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475</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476</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477</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426</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263</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264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62</v>
      </c>
      <c r="AR19" s="1739"/>
      <c r="AS19" s="1463" t="s">
        <v>62</v>
      </c>
      <c r="BA19" s="1158">
        <v>0</v>
      </c>
    </row>
    <row customHeight="1" ht="14.25" hidden="1">
      <c r="AV20" s="499"/>
      <c r="AW20" s="499"/>
      <c r="AX20" s="499"/>
      <c r="AY20" s="499"/>
      <c r="AZ20" s="499"/>
      <c r="BA20" s="1158">
        <v>0</v>
      </c>
    </row>
    <row customHeight="1" ht="14.25" hidden="1">
      <c r="O21" s="1370" t="s">
        <v>427</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428</v>
      </c>
      <c r="P23" s="1511"/>
      <c r="Q23" s="1513"/>
      <c r="R23" s="1513"/>
      <c r="Y23" s="1510" t="s">
        <v>430</v>
      </c>
      <c r="AA23" s="1510" t="s">
        <v>431</v>
      </c>
      <c r="AB23" s="1510" t="s">
        <v>478</v>
      </c>
      <c r="AE23" s="1510" t="s">
        <v>479</v>
      </c>
      <c r="AF23" s="1510" t="s">
        <v>478</v>
      </c>
      <c r="AI23" s="1510" t="s">
        <v>480</v>
      </c>
      <c r="AJ23" s="1510" t="s">
        <v>478</v>
      </c>
      <c r="AM23" s="1510" t="s">
        <v>481</v>
      </c>
      <c r="AQ23" s="1510" t="s">
        <v>430</v>
      </c>
      <c r="AS23" s="1510" t="s">
        <v>431</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Филиал Восточный ООО "Компания коммунальной сферы"</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Комитет Тульской области по тарифам</v>
      </c>
      <c r="W30" s="2254"/>
      <c r="X30" s="2254"/>
      <c r="Y30" s="2254"/>
      <c r="Z30" s="2254"/>
      <c r="AA30" s="329"/>
      <c r="AB30" s="2254" t="str">
        <f>IF(TITLE_NAME_OR_PR_CHANGE="",IF(TITLE_NAME_OR_PR="","",TITLE_NAME_OR_PR),TITLE_NAME_OR_PR_CHANGE)</f>
        <v>Комитет Тульской области по тарифам</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c r="A31" s="1371"/>
      <c r="B31" s="1371"/>
      <c r="C31" s="1371"/>
      <c r="D31" s="1371"/>
      <c r="E31" s="1371"/>
      <c r="F31" s="1371"/>
      <c r="G31" s="1371"/>
      <c r="H31" s="1371"/>
      <c r="I31" s="1371"/>
      <c r="J31" s="1371"/>
      <c r="K31" s="1371"/>
      <c r="L31" s="1372"/>
      <c r="M31" s="1371"/>
      <c r="N31" s="1371"/>
      <c r="O31" s="1371"/>
      <c r="P31" s="1371"/>
      <c r="Q31" s="1371"/>
      <c r="S31" s="2253" t="s">
        <v>433</v>
      </c>
      <c r="T31" s="2253"/>
      <c r="U31" s="1375"/>
      <c r="V31" s="2267" t="str">
        <f>IF(TITLE_DATE_PR_CHANGE="",IF(TITLE_DATE_PR="","",TITLE_DATE_PR),TITLE_DATE_PR_CHANGE)</f>
        <v>45643</v>
      </c>
      <c r="W31" s="2267"/>
      <c r="X31" s="2267"/>
      <c r="Y31" s="2267"/>
      <c r="Z31" s="2267"/>
      <c r="AA31" s="329"/>
      <c r="AB31" s="2267" t="str">
        <f>IF(TITLE_DATE_PR_CHANGE="",IF(TITLE_DATE_PR="","",TITLE_DATE_PR),TITLE_DATE_PR_CHANGE)</f>
        <v>45643</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434</v>
      </c>
      <c r="T32" s="2253"/>
      <c r="U32" s="1375"/>
      <c r="V32" s="2254" t="str">
        <f>IF(TITLE_NUMBER_PR_CHANGE="",IF(TITLE_NUMBER_PR="","",TITLE_NUMBER_PR),TITLE_NUMBER_PR_CHANGE)</f>
        <v>49/3</v>
      </c>
      <c r="W32" s="2254"/>
      <c r="X32" s="2254"/>
      <c r="Y32" s="2254"/>
      <c r="Z32" s="2254"/>
      <c r="AA32" s="329"/>
      <c r="AB32" s="2254" t="str">
        <f>IF(TITLE_NUMBER_PR_CHANGE="",IF(TITLE_NUMBER_PR="","",TITLE_NUMBER_PR),TITLE_NUMBER_PR_CHANGE)</f>
        <v>49/3</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44</v>
      </c>
      <c r="T33" s="2253"/>
      <c r="U33" s="1375"/>
      <c r="V33" s="2254" t="str">
        <f>IF(TITLE_IST_PUB_CHANGE="",IF(TITLE_IST_PUB="","",TITLE_IST_PUB),TITLE_IST_PUB_CHANGE)</f>
        <v>https://tarif.tularegion.ru/</v>
      </c>
      <c r="W33" s="2254"/>
      <c r="X33" s="2254"/>
      <c r="Y33" s="2254"/>
      <c r="Z33" s="2254"/>
      <c r="AA33" s="329"/>
      <c r="AB33" s="2254" t="str">
        <f>IF(TITLE_IST_PUB_CHANGE="",IF(TITLE_IST_PUB="","",TITLE_IST_PUB),TITLE_IST_PUB_CHANGE)</f>
        <v>https://tarif.tularegion.ru/</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433</v>
      </c>
      <c r="T35" s="2253"/>
      <c r="U35" s="1375"/>
      <c r="V35" s="2267" t="str">
        <f>IF(TITLE_DATE_PR_CHANGE="",IF(TITLE_DATE_PR="","",TITLE_DATE_PR),TITLE_DATE_PR_CHANGE)</f>
        <v>45643</v>
      </c>
      <c r="W35" s="2267"/>
      <c r="X35" s="2267"/>
      <c r="Y35" s="2267"/>
      <c r="Z35" s="2267"/>
      <c r="AA35" s="329"/>
      <c r="AB35" s="2267" t="str">
        <f>IF(TITLE_DATE_PR_CHANGE="",IF(TITLE_DATE_PR="","",TITLE_DATE_PR),TITLE_DATE_PR_CHANGE)</f>
        <v>45643</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434</v>
      </c>
      <c r="T36" s="2253"/>
      <c r="U36" s="1375"/>
      <c r="V36" s="2254" t="str">
        <f>IF(TITLE_NUMBER_PR_CHANGE="",IF(TITLE_NUMBER_PR="","",TITLE_NUMBER_PR),TITLE_NUMBER_PR_CHANGE)</f>
        <v>49/3</v>
      </c>
      <c r="W36" s="2254"/>
      <c r="X36" s="2254"/>
      <c r="Y36" s="2254"/>
      <c r="Z36" s="2254"/>
      <c r="AA36" s="329"/>
      <c r="AB36" s="2254" t="str">
        <f>IF(TITLE_NUMBER_PR_CHANGE="",IF(TITLE_NUMBER_PR="","",TITLE_NUMBER_PR),TITLE_NUMBER_PR_CHANGE)</f>
        <v>49/3</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437</v>
      </c>
      <c r="AB37" s="329"/>
      <c r="AC37" s="329"/>
      <c r="AD37" s="329"/>
      <c r="AE37" s="329"/>
      <c r="AF37" s="329"/>
      <c r="AG37" s="329"/>
      <c r="AH37" s="329"/>
      <c r="AI37" s="329"/>
      <c r="AJ37" s="329"/>
      <c r="AK37" s="329"/>
      <c r="AL37" s="329"/>
      <c r="AM37" s="329"/>
      <c r="AN37" s="329"/>
      <c r="AO37" s="329"/>
      <c r="AP37" s="329"/>
      <c r="AQ37" s="329"/>
      <c r="AR37" s="329"/>
      <c r="AS37" s="281" t="s">
        <v>437</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312</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313</v>
      </c>
      <c r="BA39" s="1158">
        <v>14</v>
      </c>
    </row>
    <row customHeight="1" ht="14.699999999999998">
      <c r="Q40" s="294"/>
      <c r="R40" s="379"/>
      <c r="S40" s="2276" t="s">
        <v>89</v>
      </c>
      <c r="T40" s="2212" t="s">
        <v>482</v>
      </c>
      <c r="U40" s="304"/>
      <c r="V40" s="2278"/>
      <c r="W40" s="2278"/>
      <c r="X40" s="2278"/>
      <c r="Y40" s="2278"/>
      <c r="Z40" s="2279"/>
      <c r="AA40" s="2339" t="s">
        <v>440</v>
      </c>
      <c r="AB40" s="2331" t="s">
        <v>483</v>
      </c>
      <c r="AC40" s="2294"/>
      <c r="AD40" s="2294"/>
      <c r="AE40" s="2332"/>
      <c r="AF40" s="2294" t="s">
        <v>484</v>
      </c>
      <c r="AG40" s="2294"/>
      <c r="AH40" s="2294"/>
      <c r="AI40" s="2332"/>
      <c r="AJ40" s="2331" t="s">
        <v>485</v>
      </c>
      <c r="AK40" s="2294"/>
      <c r="AL40" s="2294"/>
      <c r="AM40" s="2332"/>
      <c r="AN40" s="2331" t="s">
        <v>439</v>
      </c>
      <c r="AO40" s="2294"/>
      <c r="AP40" s="2278"/>
      <c r="AQ40" s="2278"/>
      <c r="AR40" s="2279"/>
      <c r="AS40" s="2280" t="s">
        <v>440</v>
      </c>
      <c r="AT40" s="2283" t="s">
        <v>442</v>
      </c>
      <c r="AU40" s="2130"/>
      <c r="BA40" s="1158">
        <v>14</v>
      </c>
    </row>
    <row customHeight="1" ht="35.699999999999996">
      <c r="Q41" s="294"/>
      <c r="R41" s="379"/>
      <c r="S41" s="2276"/>
      <c r="T41" s="2212"/>
      <c r="U41" s="1034"/>
      <c r="V41" s="2130" t="s">
        <v>486</v>
      </c>
      <c r="W41" s="2130"/>
      <c r="X41" s="2297" t="s">
        <v>446</v>
      </c>
      <c r="Y41" s="2316"/>
      <c r="Z41" s="2317"/>
      <c r="AA41" s="2340"/>
      <c r="AB41" s="2333"/>
      <c r="AC41" s="2334"/>
      <c r="AD41" s="2334"/>
      <c r="AE41" s="2335"/>
      <c r="AF41" s="2334"/>
      <c r="AG41" s="2334"/>
      <c r="AH41" s="2334"/>
      <c r="AI41" s="2335"/>
      <c r="AJ41" s="2333"/>
      <c r="AK41" s="2334"/>
      <c r="AL41" s="2334"/>
      <c r="AM41" s="2334"/>
      <c r="AN41" s="2130" t="s">
        <v>486</v>
      </c>
      <c r="AO41" s="2130"/>
      <c r="AP41" s="2316" t="s">
        <v>446</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136</v>
      </c>
      <c r="C43" s="1373" t="s">
        <v>137</v>
      </c>
      <c r="D43" s="1373" t="s">
        <v>138</v>
      </c>
      <c r="E43" s="1367" t="s">
        <v>447</v>
      </c>
      <c r="F43" s="1367" t="s">
        <v>448</v>
      </c>
      <c r="G43" s="1367" t="s">
        <v>449</v>
      </c>
      <c r="H43" s="1367" t="s">
        <v>450</v>
      </c>
      <c r="I43" s="1367" t="s">
        <v>451</v>
      </c>
      <c r="J43" s="1367" t="s">
        <v>452</v>
      </c>
      <c r="K43" s="1367" t="s">
        <v>453</v>
      </c>
      <c r="L43" s="1367" t="s">
        <v>428</v>
      </c>
      <c r="Q43" s="294"/>
      <c r="R43" s="379"/>
      <c r="S43" s="2276"/>
      <c r="T43" s="2212"/>
      <c r="U43" s="305"/>
      <c r="V43" s="1333" t="s">
        <v>487</v>
      </c>
      <c r="W43" s="1333" t="s">
        <v>488</v>
      </c>
      <c r="X43" s="1341" t="s">
        <v>456</v>
      </c>
      <c r="Y43" s="2273" t="s">
        <v>457</v>
      </c>
      <c r="Z43" s="2274"/>
      <c r="AA43" s="2341"/>
      <c r="AB43" s="2336"/>
      <c r="AC43" s="2337"/>
      <c r="AD43" s="2337"/>
      <c r="AE43" s="2338"/>
      <c r="AF43" s="2337"/>
      <c r="AG43" s="2337"/>
      <c r="AH43" s="2337"/>
      <c r="AI43" s="2338"/>
      <c r="AJ43" s="2336"/>
      <c r="AK43" s="2337"/>
      <c r="AL43" s="2337"/>
      <c r="AM43" s="2338"/>
      <c r="AN43" s="1863" t="s">
        <v>487</v>
      </c>
      <c r="AO43" s="1863" t="s">
        <v>488</v>
      </c>
      <c r="AP43" s="1341" t="s">
        <v>456</v>
      </c>
      <c r="AQ43" s="2273" t="s">
        <v>457</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110</v>
      </c>
      <c r="T44" s="1258" t="s">
        <v>111</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199</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124</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3"/>
      <c r="AX45" s="503" t="str">
        <f>IF(T45="","",T45)</f>
        <v>Наименование тарифа</v>
      </c>
      <c r="AY45" s="503"/>
      <c r="AZ45" s="503"/>
      <c r="BA45" s="1158">
        <v>102</v>
      </c>
    </row>
    <row customHeight="1" ht="22.049999999999997">
      <c r="A46" s="1366" t="s">
        <v>199</v>
      </c>
      <c r="B46" s="1366" t="s">
        <v>200</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409</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410</v>
      </c>
      <c r="AW46" s="503"/>
      <c r="AX46" s="503" t="str">
        <f>IF(T46="","",T46)</f>
        <v>Территория действия тарифа</v>
      </c>
      <c r="AY46" s="503"/>
      <c r="AZ46" s="503"/>
      <c r="BA46" s="1158">
        <v>21</v>
      </c>
    </row>
    <row customHeight="1" ht="24">
      <c r="A47" s="1366" t="s">
        <v>199</v>
      </c>
      <c r="B47" s="1366" t="s">
        <v>200</v>
      </c>
      <c r="C47" s="1366" t="s">
        <v>201</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411</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412</v>
      </c>
      <c r="AW47" s="503"/>
      <c r="AX47" s="503" t="str">
        <f>IF(T47="","",T47)</f>
        <v>Наименование системы теплоснабжения </v>
      </c>
      <c r="AY47" s="503"/>
      <c r="AZ47" s="503"/>
      <c r="BA47" s="1158">
        <v>23</v>
      </c>
    </row>
    <row customHeight="1" ht="21">
      <c r="A48" s="1366" t="s">
        <v>199</v>
      </c>
      <c r="B48" s="1366" t="s">
        <v>200</v>
      </c>
      <c r="C48" s="1366" t="s">
        <v>201</v>
      </c>
      <c r="D48" s="1366" t="s">
        <v>202</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413</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414</v>
      </c>
      <c r="AW48" s="503"/>
      <c r="AX48" s="503" t="str">
        <f>IF(T48="","",T48)</f>
        <v>Источник тепловой энергии  </v>
      </c>
      <c r="AY48" s="503"/>
      <c r="AZ48" s="503"/>
      <c r="BA48" s="1158">
        <v>20</v>
      </c>
    </row>
    <row s="1645" customFormat="1" customHeight="1" ht="1.05">
      <c r="A49" s="1346" t="s">
        <v>199</v>
      </c>
      <c r="B49" s="1346" t="s">
        <v>200</v>
      </c>
      <c r="C49" s="1346" t="s">
        <v>201</v>
      </c>
      <c r="D49" s="1346" t="s">
        <v>202</v>
      </c>
      <c r="E49" s="2262"/>
      <c r="F49" s="2262"/>
      <c r="G49" s="2262"/>
      <c r="H49" s="2262"/>
      <c r="I49" s="2259" t="str">
        <f>S48&amp;".1"</f>
        <v>....1</v>
      </c>
      <c r="J49" s="1346"/>
      <c r="K49" s="1346"/>
      <c r="L49" s="1349" t="s">
        <v>415</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199</v>
      </c>
      <c r="B50" s="1346" t="s">
        <v>200</v>
      </c>
      <c r="C50" s="1346" t="s">
        <v>201</v>
      </c>
      <c r="D50" s="1346" t="s">
        <v>202</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199</v>
      </c>
      <c r="B51" s="1366" t="s">
        <v>200</v>
      </c>
      <c r="C51" s="1366" t="s">
        <v>201</v>
      </c>
      <c r="D51" s="1366" t="s">
        <v>202</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62</v>
      </c>
      <c r="Z51" s="1737"/>
      <c r="AA51" s="1462" t="s">
        <v>62</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62</v>
      </c>
      <c r="AR51" s="1737"/>
      <c r="AS51" s="1462" t="s">
        <v>62</v>
      </c>
      <c r="AT51" s="1351"/>
      <c r="AU51" s="2256" t="s">
        <v>489</v>
      </c>
      <c r="AV51" s="514">
        <f>STRCHECKDATE(V54:AT54)</f>
      </c>
      <c r="AW51" s="503"/>
      <c r="AX51" s="503" t="str">
        <f>IF(T51="","",T51)</f>
        <v/>
      </c>
      <c r="AY51" s="503"/>
      <c r="AZ51" s="503"/>
      <c r="BA51" s="1158">
        <v>21</v>
      </c>
    </row>
    <row customHeight="1" ht="11.549999999999999">
      <c r="A52" s="1366" t="s">
        <v>199</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474</v>
      </c>
      <c r="AN52" s="1396"/>
      <c r="AO52" s="1499"/>
      <c r="AP52" s="1396"/>
      <c r="AQ52" s="1396"/>
      <c r="AR52" s="1396"/>
      <c r="AS52" s="1396"/>
      <c r="AT52" s="1393"/>
      <c r="AU52" s="2257"/>
      <c r="AW52" s="503"/>
      <c r="AX52" s="503"/>
      <c r="AY52" s="503"/>
      <c r="AZ52" s="503"/>
      <c r="BA52" s="1158">
        <v>11</v>
      </c>
    </row>
    <row customHeight="1" ht="11.549999999999999">
      <c r="A53" s="1366" t="s">
        <v>199</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475</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199</v>
      </c>
      <c r="B54" s="1366" t="s">
        <v>200</v>
      </c>
      <c r="C54" s="1366" t="s">
        <v>201</v>
      </c>
      <c r="D54" s="1366" t="s">
        <v>202</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476</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199</v>
      </c>
      <c r="B55" s="1366" t="s">
        <v>200</v>
      </c>
      <c r="C55" s="1366" t="s">
        <v>201</v>
      </c>
      <c r="D55" s="1366" t="s">
        <v>202</v>
      </c>
      <c r="E55" s="2262"/>
      <c r="F55" s="2262"/>
      <c r="G55" s="2262"/>
      <c r="H55" s="2262"/>
      <c r="I55" s="2289"/>
      <c r="J55" s="2259"/>
      <c r="K55" s="1366"/>
      <c r="L55" s="1367"/>
      <c r="P55" s="2260"/>
      <c r="Q55" s="2260"/>
      <c r="R55" s="359"/>
      <c r="S55" s="1281"/>
      <c r="T55" s="290" t="s">
        <v>477</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199</v>
      </c>
      <c r="B56" s="1346" t="s">
        <v>200</v>
      </c>
      <c r="C56" s="1346" t="s">
        <v>201</v>
      </c>
      <c r="D56" s="1346" t="s">
        <v>202</v>
      </c>
      <c r="E56" s="2262"/>
      <c r="F56" s="2262"/>
      <c r="G56" s="2262"/>
      <c r="H56" s="2262"/>
      <c r="I56" s="2259"/>
      <c r="J56" s="1346"/>
      <c r="K56" s="1346"/>
      <c r="L56" s="1349"/>
      <c r="M56" s="513"/>
      <c r="N56" s="513"/>
      <c r="O56" s="513"/>
      <c r="P56" s="2260"/>
      <c r="Q56" s="1334"/>
      <c r="R56" s="359"/>
      <c r="S56" s="1389"/>
      <c r="T56" s="1390" t="s">
        <v>424</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199</v>
      </c>
      <c r="B57" s="1346" t="s">
        <v>200</v>
      </c>
      <c r="C57" s="1346" t="s">
        <v>201</v>
      </c>
      <c r="D57" s="1346" t="s">
        <v>202</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199</v>
      </c>
      <c r="B58" s="1346" t="s">
        <v>200</v>
      </c>
      <c r="C58" s="1346" t="s">
        <v>201</v>
      </c>
      <c r="D58" s="1317"/>
      <c r="E58" s="2262"/>
      <c r="F58" s="2262"/>
      <c r="G58" s="2261"/>
      <c r="H58" s="1317"/>
      <c r="I58" s="1317"/>
      <c r="J58" s="1317"/>
      <c r="K58" s="1317"/>
      <c r="L58" s="1342"/>
      <c r="M58" s="1318"/>
      <c r="N58" s="1318"/>
      <c r="P58" s="1319"/>
      <c r="Q58" s="1320"/>
      <c r="R58" s="1319"/>
      <c r="S58" s="1325"/>
      <c r="T58" s="1328" t="s">
        <v>426</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199</v>
      </c>
      <c r="B59" s="1346" t="s">
        <v>200</v>
      </c>
      <c r="C59" s="1317"/>
      <c r="D59" s="1317"/>
      <c r="E59" s="2262"/>
      <c r="F59" s="2261"/>
      <c r="G59" s="1317"/>
      <c r="H59" s="1317"/>
      <c r="I59" s="1317"/>
      <c r="J59" s="1317"/>
      <c r="K59" s="1317"/>
      <c r="L59" s="1342"/>
      <c r="M59" s="1324"/>
      <c r="N59" s="1324"/>
      <c r="P59" s="1319"/>
      <c r="Q59" s="1320"/>
      <c r="R59" s="1319"/>
      <c r="S59" s="1325"/>
      <c r="T59" s="1328" t="s">
        <v>263</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199</v>
      </c>
      <c r="B60" s="1346"/>
      <c r="C60" s="1346"/>
      <c r="D60" s="1346"/>
      <c r="E60" s="2262"/>
      <c r="F60" s="1346"/>
      <c r="G60" s="1346"/>
      <c r="H60" s="1346"/>
      <c r="I60" s="1346"/>
      <c r="J60" s="1346"/>
      <c r="K60" s="1346"/>
      <c r="L60" s="1349"/>
      <c r="M60" s="1324"/>
      <c r="N60" s="1324"/>
      <c r="O60" s="521"/>
      <c r="P60" s="383"/>
      <c r="Q60" s="1347"/>
      <c r="R60" s="383"/>
      <c r="S60" s="1325"/>
      <c r="T60" s="1328" t="s">
        <v>264</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199</v>
      </c>
      <c r="B61" s="1346"/>
      <c r="C61" s="1346"/>
      <c r="D61" s="1346"/>
      <c r="E61" s="2261"/>
      <c r="F61" s="1346"/>
      <c r="G61" s="1346"/>
      <c r="H61" s="1346"/>
      <c r="I61" s="1346"/>
      <c r="J61" s="1346"/>
      <c r="K61" s="1346"/>
      <c r="L61" s="1349"/>
      <c r="M61" s="1324"/>
      <c r="N61" s="1324"/>
      <c r="O61" s="521"/>
      <c r="P61" s="383"/>
      <c r="Q61" s="1347"/>
      <c r="R61" s="383"/>
      <c r="S61" s="1325"/>
      <c r="T61" s="1328" t="s">
        <v>264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265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83</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BD918-E3F1-EF72-A7E9-5A2ABD33D8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490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492</v>
      </c>
      <c r="U5" s="303"/>
      <c r="V5" s="2353"/>
      <c r="W5" s="2354"/>
      <c r="X5" s="2354"/>
      <c r="Y5" s="2354"/>
      <c r="Z5" s="2354"/>
      <c r="AA5" s="2354"/>
      <c r="AB5" s="2355"/>
      <c r="AC5" s="2356"/>
      <c r="AD5" s="2357"/>
      <c r="AE5" s="2357"/>
      <c r="AF5" s="2357"/>
      <c r="AG5" s="2357"/>
      <c r="AH5" s="2357"/>
      <c r="AI5" s="2357"/>
      <c r="AJ5" s="2358"/>
      <c r="AK5" s="1261" t="s">
        <v>493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418</v>
      </c>
      <c r="P6" s="2260"/>
      <c r="Q6" s="2260">
        <v>1</v>
      </c>
      <c r="R6" s="360"/>
      <c r="S6" s="1428">
        <f>$J6</f>
      </c>
      <c r="T6" s="289" t="s">
        <v>419</v>
      </c>
      <c r="U6" s="303"/>
      <c r="V6" s="2248"/>
      <c r="W6" s="2249"/>
      <c r="X6" s="2249"/>
      <c r="Y6" s="2249"/>
      <c r="Z6" s="2249"/>
      <c r="AA6" s="2249"/>
      <c r="AB6" s="2250"/>
      <c r="AC6" s="2248"/>
      <c r="AD6" s="2249"/>
      <c r="AE6" s="2249"/>
      <c r="AF6" s="2249"/>
      <c r="AG6" s="2249"/>
      <c r="AH6" s="2249"/>
      <c r="AI6" s="2249"/>
      <c r="AJ6" s="2250"/>
      <c r="AK6" s="1310" t="s">
        <v>494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495</v>
      </c>
      <c r="U9" s="370"/>
      <c r="V9" s="370"/>
      <c r="W9" s="370"/>
      <c r="X9" s="370"/>
      <c r="Y9" s="370"/>
      <c r="Z9" s="370"/>
      <c r="AA9" s="370"/>
      <c r="AB9" s="370"/>
      <c r="AC9" s="370"/>
      <c r="AD9" s="370"/>
      <c r="AE9" s="370"/>
      <c r="AF9" s="370"/>
      <c r="AG9" s="370"/>
      <c r="AH9" s="370"/>
      <c r="AI9" s="370"/>
      <c r="AJ9" s="370"/>
      <c r="AK9" s="1261" t="s">
        <v>496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424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263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264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428</v>
      </c>
      <c r="P20" s="1365"/>
      <c r="Q20" s="1445"/>
      <c r="R20" s="1445"/>
      <c r="S20" s="732"/>
      <c r="T20" s="1163" t="s">
        <v>429</v>
      </c>
      <c r="Z20" s="189" t="s">
        <v>430</v>
      </c>
      <c r="AB20" s="189" t="s">
        <v>431</v>
      </c>
      <c r="AC20" s="1163" t="s">
        <v>429</v>
      </c>
      <c r="AG20" s="189" t="s">
        <v>432</v>
      </c>
      <c r="AI20" s="189" t="s">
        <v>431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Восточный ООО "Компания коммунальной сферы"</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Комитет Тульской области по тарифам</v>
      </c>
      <c r="W27" s="2254"/>
      <c r="X27" s="2254"/>
      <c r="Y27" s="2254"/>
      <c r="Z27" s="2254"/>
      <c r="AA27" s="2254"/>
      <c r="AB27" s="329"/>
      <c r="AC27" s="2254" t="str">
        <f>IF(TITLE_NAME_OR_PR_CHANGE="",IF(TITLE_NAME_OR_PR="","",TITLE_NAME_OR_PR),TITLE_NAME_OR_PR_CHANGE)</f>
        <v>Комитет Тульской области по тарифам</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433</v>
      </c>
      <c r="T28" s="2253"/>
      <c r="U28" s="1375"/>
      <c r="V28" s="2267" t="str">
        <f>IF(TITLE_DATE_PR_CHANGE="",IF(TITLE_DATE_PR="","",TITLE_DATE_PR),TITLE_DATE_PR_CHANGE)</f>
        <v>45643</v>
      </c>
      <c r="W28" s="2267"/>
      <c r="X28" s="2267"/>
      <c r="Y28" s="2267"/>
      <c r="Z28" s="2267"/>
      <c r="AA28" s="2267"/>
      <c r="AB28" s="329"/>
      <c r="AC28" s="2267" t="str">
        <f>IF(TITLE_DATE_PR_CHANGE="",IF(TITLE_DATE_PR="","",TITLE_DATE_PR),TITLE_DATE_PR_CHANGE)</f>
        <v>45643</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434</v>
      </c>
      <c r="T29" s="2253"/>
      <c r="U29" s="1375"/>
      <c r="V29" s="2254" t="str">
        <f>IF(TITLE_NUMBER_PR_CHANGE="",IF(TITLE_NUMBER_PR="","",TITLE_NUMBER_PR),TITLE_NUMBER_PR_CHANGE)</f>
        <v>49/3</v>
      </c>
      <c r="W29" s="2254"/>
      <c r="X29" s="2254"/>
      <c r="Y29" s="2254"/>
      <c r="Z29" s="2254"/>
      <c r="AA29" s="2254"/>
      <c r="AB29" s="329"/>
      <c r="AC29" s="2254" t="str">
        <f>IF(TITLE_NUMBER_PR_CHANGE="",IF(TITLE_NUMBER_PR="","",TITLE_NUMBER_PR),TITLE_NUMBER_PR_CHANGE)</f>
        <v>49/3</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https://tarif.tularegion.ru/</v>
      </c>
      <c r="W30" s="2254"/>
      <c r="X30" s="2254"/>
      <c r="Y30" s="2254"/>
      <c r="Z30" s="2254"/>
      <c r="AA30" s="2254"/>
      <c r="AB30" s="329"/>
      <c r="AC30" s="2254" t="str">
        <f>IF(TITLE_IST_PUB_CHANGE="",IF(TITLE_IST_PUB="","",TITLE_IST_PUB),TITLE_IST_PUB_CHANGE)</f>
        <v>https://tarif.tularegion.ru/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435</v>
      </c>
      <c r="T32" s="2253"/>
      <c r="U32" s="1375"/>
      <c r="V32" s="2267" t="str">
        <f>IF(TITLE_DATE_PR_CHANGE="",IF(TITLE_DATE_PR="","",TITLE_DATE_PR),TITLE_DATE_PR_CHANGE)</f>
        <v>45643</v>
      </c>
      <c r="W32" s="2267"/>
      <c r="X32" s="2267"/>
      <c r="Y32" s="2267"/>
      <c r="Z32" s="2267"/>
      <c r="AA32" s="2267"/>
      <c r="AB32" s="329"/>
      <c r="AC32" s="2267" t="str">
        <f>IF(TITLE_DATE_PR_CHANGE="",IF(TITLE_DATE_PR="","",TITLE_DATE_PR),TITLE_DATE_PR_CHANGE)</f>
        <v>45643</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436</v>
      </c>
      <c r="T33" s="2253"/>
      <c r="U33" s="1375"/>
      <c r="V33" s="2254" t="str">
        <f>IF(TITLE_NUMBER_PR_CHANGE="",IF(TITLE_NUMBER_PR="","",TITLE_NUMBER_PR),TITLE_NUMBER_PR_CHANGE)</f>
        <v>49/3</v>
      </c>
      <c r="W33" s="2254"/>
      <c r="X33" s="2254"/>
      <c r="Y33" s="2254"/>
      <c r="Z33" s="2254"/>
      <c r="AA33" s="2254"/>
      <c r="AB33" s="329"/>
      <c r="AC33" s="2254" t="str">
        <f>IF(TITLE_NUMBER_PR_CHANGE="",IF(TITLE_NUMBER_PR="","",TITLE_NUMBER_PR),TITLE_NUMBER_PR_CHANGE)</f>
        <v>49/3</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437</v>
      </c>
      <c r="AC34" s="329"/>
      <c r="AD34" s="329"/>
      <c r="AE34" s="329"/>
      <c r="AF34" s="329"/>
      <c r="AG34" s="329"/>
      <c r="AH34" s="329"/>
      <c r="AI34" s="281" t="s">
        <v>437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312</v>
      </c>
      <c r="T36" s="2130"/>
      <c r="U36" s="2130"/>
      <c r="V36" s="2130"/>
      <c r="W36" s="2130"/>
      <c r="X36" s="2130"/>
      <c r="Y36" s="2130"/>
      <c r="Z36" s="2130"/>
      <c r="AA36" s="2130"/>
      <c r="AB36" s="2130"/>
      <c r="AC36" s="2130"/>
      <c r="AD36" s="2130"/>
      <c r="AE36" s="2130"/>
      <c r="AF36" s="2130"/>
      <c r="AG36" s="2130"/>
      <c r="AH36" s="2130"/>
      <c r="AI36" s="2130"/>
      <c r="AJ36" s="2130"/>
      <c r="AK36" s="2130" t="s">
        <v>313</v>
      </c>
      <c r="AQ36" s="1158">
        <v>14</v>
      </c>
    </row>
    <row customHeight="1" ht="14.699999999999998">
      <c r="Q37" s="379"/>
      <c r="R37" s="379"/>
      <c r="S37" s="2276" t="s">
        <v>89</v>
      </c>
      <c r="T37" s="2212" t="s">
        <v>438</v>
      </c>
      <c r="U37" s="304"/>
      <c r="V37" s="2277" t="s">
        <v>439</v>
      </c>
      <c r="W37" s="2278"/>
      <c r="X37" s="2278"/>
      <c r="Y37" s="2278"/>
      <c r="Z37" s="2278"/>
      <c r="AA37" s="2279"/>
      <c r="AB37" s="2280" t="s">
        <v>440</v>
      </c>
      <c r="AC37" s="2277" t="s">
        <v>439</v>
      </c>
      <c r="AD37" s="2278"/>
      <c r="AE37" s="2278"/>
      <c r="AF37" s="2278"/>
      <c r="AG37" s="2278"/>
      <c r="AH37" s="2279"/>
      <c r="AI37" s="2280" t="s">
        <v>441</v>
      </c>
      <c r="AJ37" s="2283" t="s">
        <v>442</v>
      </c>
      <c r="AK37" s="2130"/>
      <c r="AQ37" s="1158">
        <v>14</v>
      </c>
    </row>
    <row customHeight="1" ht="35.699999999999996">
      <c r="Q38" s="379"/>
      <c r="R38" s="379"/>
      <c r="S38" s="2276"/>
      <c r="T38" s="2212"/>
      <c r="U38" s="1034"/>
      <c r="V38" s="1355" t="s">
        <v>498</v>
      </c>
      <c r="W38" s="2265" t="s">
        <v>445</v>
      </c>
      <c r="X38" s="2266"/>
      <c r="Y38" s="2265" t="s">
        <v>446</v>
      </c>
      <c r="Z38" s="2272"/>
      <c r="AA38" s="2266"/>
      <c r="AB38" s="2281"/>
      <c r="AC38" s="1355" t="s">
        <v>498</v>
      </c>
      <c r="AD38" s="2265" t="s">
        <v>445</v>
      </c>
      <c r="AE38" s="2266"/>
      <c r="AF38" s="2265" t="s">
        <v>446</v>
      </c>
      <c r="AG38" s="2272"/>
      <c r="AH38" s="2266"/>
      <c r="AI38" s="2281"/>
      <c r="AJ38" s="2284"/>
      <c r="AK38" s="2130"/>
      <c r="AQ38" s="1158">
        <v>34</v>
      </c>
    </row>
    <row customHeight="1" ht="35.699999999999996">
      <c r="A39" s="1373"/>
      <c r="B39" s="1373" t="s">
        <v>136</v>
      </c>
      <c r="C39" s="1373" t="s">
        <v>137</v>
      </c>
      <c r="D39" s="1373" t="s">
        <v>138</v>
      </c>
      <c r="E39" s="1367" t="s">
        <v>447</v>
      </c>
      <c r="F39" s="1367" t="s">
        <v>448</v>
      </c>
      <c r="G39" s="1367" t="s">
        <v>449</v>
      </c>
      <c r="H39" s="1367"/>
      <c r="I39" s="1367" t="s">
        <v>499</v>
      </c>
      <c r="J39" s="1367" t="s">
        <v>452</v>
      </c>
      <c r="K39" s="1367" t="s">
        <v>500</v>
      </c>
      <c r="L39" s="1367" t="s">
        <v>428</v>
      </c>
      <c r="Q39" s="379"/>
      <c r="R39" s="379"/>
      <c r="S39" s="2276"/>
      <c r="T39" s="2212"/>
      <c r="U39" s="305"/>
      <c r="V39" s="1355" t="s">
        <v>501</v>
      </c>
      <c r="W39" s="1225" t="s">
        <v>502</v>
      </c>
      <c r="X39" s="1225" t="s">
        <v>503</v>
      </c>
      <c r="Y39" s="1360" t="s">
        <v>456</v>
      </c>
      <c r="Z39" s="2273" t="s">
        <v>457</v>
      </c>
      <c r="AA39" s="2274"/>
      <c r="AB39" s="2282"/>
      <c r="AC39" s="1355" t="s">
        <v>501</v>
      </c>
      <c r="AD39" s="1225" t="s">
        <v>502</v>
      </c>
      <c r="AE39" s="1225" t="s">
        <v>503</v>
      </c>
      <c r="AF39" s="1360" t="s">
        <v>456</v>
      </c>
      <c r="AG39" s="2273" t="s">
        <v>457</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225</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225</v>
      </c>
      <c r="B42" s="1366" t="s">
        <v>226</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410</v>
      </c>
      <c r="AM42" s="503"/>
      <c r="AN42" s="503" t="str">
        <f>IF(T42="","",T42)</f>
        <v>Территория действия тарифа</v>
      </c>
      <c r="AO42" s="503"/>
      <c r="AP42" s="503"/>
      <c r="AQ42" s="1158">
        <v>23</v>
      </c>
    </row>
    <row customHeight="1" ht="24">
      <c r="A43" s="1366" t="s">
        <v>225</v>
      </c>
      <c r="B43" s="1366" t="s">
        <v>226</v>
      </c>
      <c r="C43" s="1366" t="s">
        <v>227</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490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491</v>
      </c>
      <c r="AM43" s="503"/>
      <c r="AN43" s="503" t="str">
        <f>IF(T43="","",T43)</f>
        <v>Наименование централизованной системы холодного водоснабжения</v>
      </c>
      <c r="AO43" s="503"/>
      <c r="AP43" s="503"/>
      <c r="AQ43" s="1158">
        <v>23</v>
      </c>
    </row>
    <row customHeight="1" ht="24">
      <c r="A44" s="1366" t="s">
        <v>225</v>
      </c>
      <c r="B44" s="1366" t="s">
        <v>226</v>
      </c>
      <c r="C44" s="1366" t="s">
        <v>227</v>
      </c>
      <c r="D44" s="1366" t="s">
        <v>504</v>
      </c>
      <c r="E44" s="2262"/>
      <c r="F44" s="2262"/>
      <c r="G44" s="2262"/>
      <c r="H44" s="2262"/>
      <c r="I44" s="2259" t="str">
        <f>S43&amp;".1"</f>
        <v>...1</v>
      </c>
      <c r="J44" s="1366"/>
      <c r="K44" s="1366"/>
      <c r="L44" s="1367"/>
      <c r="P44" s="2260">
        <v>1</v>
      </c>
      <c r="Q44" s="1357"/>
      <c r="R44" s="359"/>
      <c r="S44" s="1361" t="str">
        <f>$I44</f>
        <v>...1</v>
      </c>
      <c r="T44" s="288" t="s">
        <v>492</v>
      </c>
      <c r="U44" s="303"/>
      <c r="V44" s="2353"/>
      <c r="W44" s="2354"/>
      <c r="X44" s="2354"/>
      <c r="Y44" s="2354"/>
      <c r="Z44" s="2354"/>
      <c r="AA44" s="2354"/>
      <c r="AB44" s="2355"/>
      <c r="AC44" s="2356"/>
      <c r="AD44" s="2357"/>
      <c r="AE44" s="2357"/>
      <c r="AF44" s="2357"/>
      <c r="AG44" s="2357"/>
      <c r="AH44" s="2357"/>
      <c r="AI44" s="2357"/>
      <c r="AJ44" s="2358"/>
      <c r="AK44" s="1261" t="s">
        <v>493</v>
      </c>
      <c r="AM44" s="503"/>
      <c r="AN44" s="503" t="str">
        <f>IF(T44="","",T44)</f>
        <v>Наименование признака дифференциации</v>
      </c>
      <c r="AO44" s="503"/>
      <c r="AP44" s="503"/>
      <c r="AQ44" s="1158">
        <v>23</v>
      </c>
    </row>
    <row customHeight="1" ht="24">
      <c r="A45" s="1366" t="s">
        <v>225</v>
      </c>
      <c r="B45" s="1366" t="s">
        <v>226</v>
      </c>
      <c r="C45" s="1366" t="s">
        <v>227</v>
      </c>
      <c r="D45" s="1366" t="s">
        <v>504</v>
      </c>
      <c r="E45" s="2262"/>
      <c r="F45" s="2262"/>
      <c r="G45" s="2262"/>
      <c r="H45" s="2262"/>
      <c r="I45" s="2289"/>
      <c r="J45" s="2259" t="str">
        <f>I44&amp;".1"</f>
        <v>...1.1</v>
      </c>
      <c r="K45" s="1366"/>
      <c r="L45" s="1367" t="s">
        <v>418</v>
      </c>
      <c r="P45" s="2260"/>
      <c r="Q45" s="2260">
        <v>1</v>
      </c>
      <c r="R45" s="360"/>
      <c r="S45" s="1361" t="str">
        <f>$J45</f>
        <v>...1.1</v>
      </c>
      <c r="T45" s="289" t="s">
        <v>419</v>
      </c>
      <c r="U45" s="303"/>
      <c r="V45" s="2248"/>
      <c r="W45" s="2249"/>
      <c r="X45" s="2249"/>
      <c r="Y45" s="2249"/>
      <c r="Z45" s="2249"/>
      <c r="AA45" s="2249"/>
      <c r="AB45" s="2250"/>
      <c r="AC45" s="2248"/>
      <c r="AD45" s="2249"/>
      <c r="AE45" s="2249"/>
      <c r="AF45" s="2249"/>
      <c r="AG45" s="2249"/>
      <c r="AH45" s="2249"/>
      <c r="AI45" s="2249"/>
      <c r="AJ45" s="2250"/>
      <c r="AK45" s="1310" t="s">
        <v>494</v>
      </c>
      <c r="AM45" s="503"/>
      <c r="AN45" s="503" t="str">
        <f>IF(T45="","",T45)</f>
        <v>Группа потребителей</v>
      </c>
      <c r="AO45" s="503"/>
      <c r="AP45" s="503"/>
      <c r="AQ45" s="1158">
        <v>23</v>
      </c>
    </row>
    <row customHeight="1" ht="24">
      <c r="A46" s="1366" t="s">
        <v>225</v>
      </c>
      <c r="B46" s="1366" t="s">
        <v>226</v>
      </c>
      <c r="C46" s="1366" t="s">
        <v>227</v>
      </c>
      <c r="D46" s="1366" t="s">
        <v>504</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225</v>
      </c>
      <c r="B47" s="1366" t="s">
        <v>226</v>
      </c>
      <c r="C47" s="1366" t="s">
        <v>227</v>
      </c>
      <c r="D47" s="1366" t="s">
        <v>504</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225</v>
      </c>
      <c r="B48" s="1366" t="s">
        <v>226</v>
      </c>
      <c r="C48" s="1366" t="s">
        <v>227</v>
      </c>
      <c r="D48" s="1366" t="s">
        <v>504</v>
      </c>
      <c r="E48" s="2262"/>
      <c r="F48" s="2262"/>
      <c r="G48" s="2262"/>
      <c r="H48" s="2262"/>
      <c r="I48" s="2289"/>
      <c r="J48" s="2259"/>
      <c r="K48" s="1366"/>
      <c r="L48" s="1367"/>
      <c r="P48" s="2260"/>
      <c r="Q48" s="2260"/>
      <c r="R48" s="359"/>
      <c r="S48" s="1281"/>
      <c r="T48" s="290" t="s">
        <v>495</v>
      </c>
      <c r="U48" s="370"/>
      <c r="V48" s="370"/>
      <c r="W48" s="370"/>
      <c r="X48" s="370"/>
      <c r="Y48" s="370"/>
      <c r="Z48" s="370"/>
      <c r="AA48" s="370"/>
      <c r="AB48" s="370"/>
      <c r="AC48" s="370"/>
      <c r="AD48" s="370"/>
      <c r="AE48" s="370"/>
      <c r="AF48" s="370"/>
      <c r="AG48" s="370"/>
      <c r="AH48" s="370"/>
      <c r="AI48" s="370"/>
      <c r="AJ48" s="370"/>
      <c r="AK48" s="1261" t="s">
        <v>496</v>
      </c>
      <c r="AM48" s="503"/>
      <c r="AN48" s="503" t="str">
        <f>IF(T48="","",T48)</f>
        <v>Добавить значение признака дифференциации</v>
      </c>
      <c r="AO48" s="503"/>
      <c r="AP48" s="503"/>
      <c r="AQ48" s="1158">
        <v>20</v>
      </c>
    </row>
    <row customHeight="1" ht="22.049999999999997">
      <c r="A49" s="1366" t="s">
        <v>225</v>
      </c>
      <c r="B49" s="1366" t="s">
        <v>226</v>
      </c>
      <c r="C49" s="1366" t="s">
        <v>227</v>
      </c>
      <c r="D49" s="1366" t="s">
        <v>504</v>
      </c>
      <c r="E49" s="2262"/>
      <c r="F49" s="2262"/>
      <c r="G49" s="2262"/>
      <c r="H49" s="2262"/>
      <c r="I49" s="2259"/>
      <c r="J49" s="1366"/>
      <c r="K49" s="1366"/>
      <c r="L49" s="1367"/>
      <c r="P49" s="2260"/>
      <c r="Q49" s="1357"/>
      <c r="R49" s="359"/>
      <c r="S49" s="1281"/>
      <c r="T49" s="368" t="s">
        <v>424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225</v>
      </c>
      <c r="B50" s="1366" t="s">
        <v>226</v>
      </c>
      <c r="C50" s="1366" t="s">
        <v>227</v>
      </c>
      <c r="D50" s="1366" t="s">
        <v>504</v>
      </c>
      <c r="E50" s="2262"/>
      <c r="F50" s="2262"/>
      <c r="G50" s="2262"/>
      <c r="H50" s="2261"/>
      <c r="I50" s="1366"/>
      <c r="J50" s="1366"/>
      <c r="K50" s="1366"/>
      <c r="L50" s="1367"/>
      <c r="M50" s="1368"/>
      <c r="N50" s="1368"/>
      <c r="O50" s="540"/>
      <c r="P50" s="363"/>
      <c r="Q50" s="378"/>
      <c r="R50" s="358"/>
      <c r="S50" s="1281"/>
      <c r="T50" s="375" t="s">
        <v>497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225</v>
      </c>
      <c r="B51" s="1346" t="s">
        <v>226</v>
      </c>
      <c r="C51" s="1317"/>
      <c r="D51" s="1317"/>
      <c r="E51" s="2262"/>
      <c r="F51" s="2261"/>
      <c r="G51" s="1317"/>
      <c r="H51" s="1317"/>
      <c r="I51" s="1317"/>
      <c r="J51" s="1317"/>
      <c r="K51" s="1317"/>
      <c r="L51" s="1429"/>
      <c r="M51" s="1324"/>
      <c r="N51" s="1324"/>
      <c r="P51" s="1319"/>
      <c r="Q51" s="1320"/>
      <c r="R51" s="1319"/>
      <c r="S51" s="1325"/>
      <c r="T51" s="1328" t="s">
        <v>263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225</v>
      </c>
      <c r="B52" s="1346"/>
      <c r="C52" s="1346"/>
      <c r="D52" s="1346"/>
      <c r="E52" s="2261"/>
      <c r="F52" s="1346"/>
      <c r="G52" s="1346"/>
      <c r="H52" s="1346"/>
      <c r="I52" s="1346"/>
      <c r="J52" s="1346"/>
      <c r="K52" s="1346"/>
      <c r="L52" s="1349"/>
      <c r="M52" s="1324"/>
      <c r="N52" s="1324"/>
      <c r="O52" s="521"/>
      <c r="P52" s="383"/>
      <c r="Q52" s="1347"/>
      <c r="R52" s="383"/>
      <c r="S52" s="1325"/>
      <c r="T52" s="1328" t="s">
        <v>264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265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C4D38-1F98-4848-F9BB-89BA034E2F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492</v>
      </c>
      <c r="U5" s="303"/>
      <c r="V5" s="2353"/>
      <c r="W5" s="2354"/>
      <c r="X5" s="2354"/>
      <c r="Y5" s="2354"/>
      <c r="Z5" s="2354"/>
      <c r="AA5" s="2354"/>
      <c r="AB5" s="2355"/>
      <c r="AC5" s="2356"/>
      <c r="AD5" s="2357"/>
      <c r="AE5" s="2357"/>
      <c r="AF5" s="2357"/>
      <c r="AG5" s="2357"/>
      <c r="AH5" s="2357"/>
      <c r="AI5" s="2357"/>
      <c r="AJ5" s="2358"/>
      <c r="AK5" s="1261" t="s">
        <v>493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418</v>
      </c>
      <c r="P6" s="2260"/>
      <c r="Q6" s="2260">
        <v>1</v>
      </c>
      <c r="R6" s="360"/>
      <c r="S6" s="1460">
        <f>$J6</f>
      </c>
      <c r="T6" s="289" t="s">
        <v>419</v>
      </c>
      <c r="U6" s="303"/>
      <c r="V6" s="2248"/>
      <c r="W6" s="2249"/>
      <c r="X6" s="2249"/>
      <c r="Y6" s="2249"/>
      <c r="Z6" s="2249"/>
      <c r="AA6" s="2249"/>
      <c r="AB6" s="2250"/>
      <c r="AC6" s="2248"/>
      <c r="AD6" s="2249"/>
      <c r="AE6" s="2249"/>
      <c r="AF6" s="2249"/>
      <c r="AG6" s="2249"/>
      <c r="AH6" s="2249"/>
      <c r="AI6" s="2249"/>
      <c r="AJ6" s="2250"/>
      <c r="AK6" s="1310" t="s">
        <v>494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495</v>
      </c>
      <c r="U9" s="370"/>
      <c r="V9" s="370"/>
      <c r="W9" s="370"/>
      <c r="X9" s="370"/>
      <c r="Y9" s="370"/>
      <c r="Z9" s="370"/>
      <c r="AA9" s="370"/>
      <c r="AB9" s="370"/>
      <c r="AC9" s="370"/>
      <c r="AD9" s="370"/>
      <c r="AE9" s="370"/>
      <c r="AF9" s="370"/>
      <c r="AG9" s="370"/>
      <c r="AH9" s="370"/>
      <c r="AI9" s="370"/>
      <c r="AJ9" s="370"/>
      <c r="AK9" s="1261" t="s">
        <v>496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263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264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428</v>
      </c>
      <c r="P20" s="1365"/>
      <c r="Q20" s="1445"/>
      <c r="R20" s="1445"/>
      <c r="S20" s="732"/>
      <c r="T20" s="1163" t="s">
        <v>429</v>
      </c>
      <c r="Z20" s="189" t="s">
        <v>430</v>
      </c>
      <c r="AB20" s="189" t="s">
        <v>431</v>
      </c>
      <c r="AC20" s="1163" t="s">
        <v>429</v>
      </c>
      <c r="AG20" s="189" t="s">
        <v>432</v>
      </c>
      <c r="AI20" s="189" t="s">
        <v>431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Восточный ООО "Компания коммунальной сферы"</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Комитет Тульской области по тарифам</v>
      </c>
      <c r="W27" s="2254"/>
      <c r="X27" s="2254"/>
      <c r="Y27" s="2254"/>
      <c r="Z27" s="2254"/>
      <c r="AA27" s="2254"/>
      <c r="AB27" s="329"/>
      <c r="AC27" s="2254" t="str">
        <f>IF(TITLE_NAME_OR_PR_CHANGE="",IF(TITLE_NAME_OR_PR="","",TITLE_NAME_OR_PR),TITLE_NAME_OR_PR_CHANGE)</f>
        <v>Комитет Тульской области по тарифам</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433</v>
      </c>
      <c r="T28" s="2253"/>
      <c r="U28" s="1375"/>
      <c r="V28" s="2267" t="str">
        <f>IF(TITLE_DATE_PR_CHANGE="",IF(TITLE_DATE_PR="","",TITLE_DATE_PR),TITLE_DATE_PR_CHANGE)</f>
        <v>45643</v>
      </c>
      <c r="W28" s="2267"/>
      <c r="X28" s="2267"/>
      <c r="Y28" s="2267"/>
      <c r="Z28" s="2267"/>
      <c r="AA28" s="2267"/>
      <c r="AB28" s="329"/>
      <c r="AC28" s="2267" t="str">
        <f>IF(TITLE_DATE_PR_CHANGE="",IF(TITLE_DATE_PR="","",TITLE_DATE_PR),TITLE_DATE_PR_CHANGE)</f>
        <v>45643</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434</v>
      </c>
      <c r="T29" s="2253"/>
      <c r="U29" s="1375"/>
      <c r="V29" s="2254" t="str">
        <f>IF(TITLE_NUMBER_PR_CHANGE="",IF(TITLE_NUMBER_PR="","",TITLE_NUMBER_PR),TITLE_NUMBER_PR_CHANGE)</f>
        <v>49/3</v>
      </c>
      <c r="W29" s="2254"/>
      <c r="X29" s="2254"/>
      <c r="Y29" s="2254"/>
      <c r="Z29" s="2254"/>
      <c r="AA29" s="2254"/>
      <c r="AB29" s="329"/>
      <c r="AC29" s="2254" t="str">
        <f>IF(TITLE_NUMBER_PR_CHANGE="",IF(TITLE_NUMBER_PR="","",TITLE_NUMBER_PR),TITLE_NUMBER_PR_CHANGE)</f>
        <v>49/3</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https://tarif.tularegion.ru/</v>
      </c>
      <c r="W30" s="2254"/>
      <c r="X30" s="2254"/>
      <c r="Y30" s="2254"/>
      <c r="Z30" s="2254"/>
      <c r="AA30" s="2254"/>
      <c r="AB30" s="329"/>
      <c r="AC30" s="2254" t="str">
        <f>IF(TITLE_IST_PUB_CHANGE="",IF(TITLE_IST_PUB="","",TITLE_IST_PUB),TITLE_IST_PUB_CHANGE)</f>
        <v>https://tarif.tularegion.ru/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435</v>
      </c>
      <c r="T32" s="2253"/>
      <c r="U32" s="1375"/>
      <c r="V32" s="2267" t="str">
        <f>IF(TITLE_DATE_PR_CHANGE="",IF(TITLE_DATE_PR="","",TITLE_DATE_PR),TITLE_DATE_PR_CHANGE)</f>
        <v>45643</v>
      </c>
      <c r="W32" s="2267"/>
      <c r="X32" s="2267"/>
      <c r="Y32" s="2267"/>
      <c r="Z32" s="2267"/>
      <c r="AA32" s="2267"/>
      <c r="AB32" s="329"/>
      <c r="AC32" s="2267" t="str">
        <f>IF(TITLE_DATE_PR_CHANGE="",IF(TITLE_DATE_PR="","",TITLE_DATE_PR),TITLE_DATE_PR_CHANGE)</f>
        <v>45643</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436</v>
      </c>
      <c r="T33" s="2253"/>
      <c r="U33" s="1375"/>
      <c r="V33" s="2254" t="str">
        <f>IF(TITLE_NUMBER_PR_CHANGE="",IF(TITLE_NUMBER_PR="","",TITLE_NUMBER_PR),TITLE_NUMBER_PR_CHANGE)</f>
        <v>49/3</v>
      </c>
      <c r="W33" s="2254"/>
      <c r="X33" s="2254"/>
      <c r="Y33" s="2254"/>
      <c r="Z33" s="2254"/>
      <c r="AA33" s="2254"/>
      <c r="AB33" s="329"/>
      <c r="AC33" s="2254" t="str">
        <f>IF(TITLE_NUMBER_PR_CHANGE="",IF(TITLE_NUMBER_PR="","",TITLE_NUMBER_PR),TITLE_NUMBER_PR_CHANGE)</f>
        <v>49/3</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437</v>
      </c>
      <c r="AC34" s="329"/>
      <c r="AD34" s="329"/>
      <c r="AE34" s="329"/>
      <c r="AF34" s="329"/>
      <c r="AG34" s="329"/>
      <c r="AH34" s="329"/>
      <c r="AI34" s="281" t="s">
        <v>437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312</v>
      </c>
      <c r="T36" s="2130"/>
      <c r="U36" s="2130"/>
      <c r="V36" s="2130"/>
      <c r="W36" s="2130"/>
      <c r="X36" s="2130"/>
      <c r="Y36" s="2130"/>
      <c r="Z36" s="2130"/>
      <c r="AA36" s="2130"/>
      <c r="AB36" s="2130"/>
      <c r="AC36" s="2130"/>
      <c r="AD36" s="2130"/>
      <c r="AE36" s="2130"/>
      <c r="AF36" s="2130"/>
      <c r="AG36" s="2130"/>
      <c r="AH36" s="2130"/>
      <c r="AI36" s="2130"/>
      <c r="AJ36" s="2130"/>
      <c r="AK36" s="2130" t="s">
        <v>313</v>
      </c>
      <c r="AQ36" s="1158">
        <v>14</v>
      </c>
    </row>
    <row customHeight="1" ht="14.699999999999998">
      <c r="Q37" s="379"/>
      <c r="R37" s="379"/>
      <c r="S37" s="2276" t="s">
        <v>89</v>
      </c>
      <c r="T37" s="2212" t="s">
        <v>438</v>
      </c>
      <c r="U37" s="304"/>
      <c r="V37" s="2277" t="s">
        <v>439</v>
      </c>
      <c r="W37" s="2278"/>
      <c r="X37" s="2278"/>
      <c r="Y37" s="2278"/>
      <c r="Z37" s="2278"/>
      <c r="AA37" s="2279"/>
      <c r="AB37" s="2280" t="s">
        <v>440</v>
      </c>
      <c r="AC37" s="2277" t="s">
        <v>439</v>
      </c>
      <c r="AD37" s="2278"/>
      <c r="AE37" s="2278"/>
      <c r="AF37" s="2278"/>
      <c r="AG37" s="2278"/>
      <c r="AH37" s="2279"/>
      <c r="AI37" s="2280" t="s">
        <v>441</v>
      </c>
      <c r="AJ37" s="2283" t="s">
        <v>442</v>
      </c>
      <c r="AK37" s="2130"/>
      <c r="AQ37" s="1158">
        <v>14</v>
      </c>
    </row>
    <row customHeight="1" ht="35.699999999999996">
      <c r="Q38" s="379"/>
      <c r="R38" s="379"/>
      <c r="S38" s="2276"/>
      <c r="T38" s="2212"/>
      <c r="U38" s="1034"/>
      <c r="V38" s="1455" t="s">
        <v>498</v>
      </c>
      <c r="W38" s="2265" t="s">
        <v>445</v>
      </c>
      <c r="X38" s="2266"/>
      <c r="Y38" s="2265" t="s">
        <v>446</v>
      </c>
      <c r="Z38" s="2272"/>
      <c r="AA38" s="2266"/>
      <c r="AB38" s="2281"/>
      <c r="AC38" s="1455" t="s">
        <v>498</v>
      </c>
      <c r="AD38" s="2265" t="s">
        <v>445</v>
      </c>
      <c r="AE38" s="2266"/>
      <c r="AF38" s="2265" t="s">
        <v>446</v>
      </c>
      <c r="AG38" s="2272"/>
      <c r="AH38" s="2266"/>
      <c r="AI38" s="2281"/>
      <c r="AJ38" s="2284"/>
      <c r="AK38" s="2130"/>
      <c r="AQ38" s="1158">
        <v>34</v>
      </c>
    </row>
    <row customHeight="1" ht="35.699999999999996">
      <c r="A39" s="1373"/>
      <c r="B39" s="1373" t="s">
        <v>136</v>
      </c>
      <c r="C39" s="1373" t="s">
        <v>137</v>
      </c>
      <c r="D39" s="1373" t="s">
        <v>138</v>
      </c>
      <c r="E39" s="1367" t="s">
        <v>447</v>
      </c>
      <c r="F39" s="1367" t="s">
        <v>448</v>
      </c>
      <c r="G39" s="1367" t="s">
        <v>449</v>
      </c>
      <c r="H39" s="1367"/>
      <c r="I39" s="1367" t="s">
        <v>499</v>
      </c>
      <c r="J39" s="1367" t="s">
        <v>452</v>
      </c>
      <c r="K39" s="1367" t="s">
        <v>500</v>
      </c>
      <c r="L39" s="1367" t="s">
        <v>428</v>
      </c>
      <c r="Q39" s="379"/>
      <c r="R39" s="379"/>
      <c r="S39" s="2276"/>
      <c r="T39" s="2212"/>
      <c r="U39" s="305"/>
      <c r="V39" s="1455" t="s">
        <v>501</v>
      </c>
      <c r="W39" s="1225" t="s">
        <v>502</v>
      </c>
      <c r="X39" s="1225" t="s">
        <v>503</v>
      </c>
      <c r="Y39" s="1458" t="s">
        <v>456</v>
      </c>
      <c r="Z39" s="2273" t="s">
        <v>457</v>
      </c>
      <c r="AA39" s="2274"/>
      <c r="AB39" s="2282"/>
      <c r="AC39" s="1455" t="s">
        <v>501</v>
      </c>
      <c r="AD39" s="1225" t="s">
        <v>502</v>
      </c>
      <c r="AE39" s="1225" t="s">
        <v>503</v>
      </c>
      <c r="AF39" s="1458" t="s">
        <v>456</v>
      </c>
      <c r="AG39" s="2273" t="s">
        <v>457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230</v>
      </c>
      <c r="B42" s="1366" t="s">
        <v>231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410</v>
      </c>
      <c r="AM42" s="503"/>
      <c r="AN42" s="503" t="str">
        <f>IF(T42="","",T42)</f>
        <v>Территория действия тарифа</v>
      </c>
      <c r="AO42" s="503"/>
      <c r="AP42" s="503"/>
      <c r="AQ42" s="1158">
        <v>23</v>
      </c>
    </row>
    <row customHeight="1" ht="24">
      <c r="A43" s="1366" t="s">
        <v>230</v>
      </c>
      <c r="B43" s="1366" t="s">
        <v>231</v>
      </c>
      <c r="C43" s="1366" t="s">
        <v>232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491</v>
      </c>
      <c r="AM43" s="503"/>
      <c r="AN43" s="503" t="str">
        <f>IF(T43="","",T43)</f>
        <v>Наименование централизованной системы холодного водоснабжения</v>
      </c>
      <c r="AO43" s="503"/>
      <c r="AP43" s="503"/>
      <c r="AQ43" s="1158">
        <v>23</v>
      </c>
    </row>
    <row customHeight="1" ht="24">
      <c r="A44" s="1366" t="s">
        <v>230</v>
      </c>
      <c r="B44" s="1366" t="s">
        <v>231</v>
      </c>
      <c r="C44" s="1366" t="s">
        <v>232</v>
      </c>
      <c r="D44" s="1366" t="s">
        <v>505</v>
      </c>
      <c r="E44" s="2262"/>
      <c r="F44" s="2262"/>
      <c r="G44" s="2262"/>
      <c r="H44" s="2262"/>
      <c r="I44" s="2259" t="str">
        <f>S43&amp;".1"</f>
        <v>...1</v>
      </c>
      <c r="J44" s="1366"/>
      <c r="K44" s="1366"/>
      <c r="L44" s="1367"/>
      <c r="P44" s="2260">
        <v>1</v>
      </c>
      <c r="Q44" s="1453"/>
      <c r="R44" s="359"/>
      <c r="S44" s="1460" t="str">
        <f>$I44</f>
        <v>...1</v>
      </c>
      <c r="T44" s="288" t="s">
        <v>492</v>
      </c>
      <c r="U44" s="303"/>
      <c r="V44" s="2353"/>
      <c r="W44" s="2354"/>
      <c r="X44" s="2354"/>
      <c r="Y44" s="2354"/>
      <c r="Z44" s="2354"/>
      <c r="AA44" s="2354"/>
      <c r="AB44" s="2355"/>
      <c r="AC44" s="2356"/>
      <c r="AD44" s="2357"/>
      <c r="AE44" s="2357"/>
      <c r="AF44" s="2357"/>
      <c r="AG44" s="2357"/>
      <c r="AH44" s="2357"/>
      <c r="AI44" s="2357"/>
      <c r="AJ44" s="2358"/>
      <c r="AK44" s="1261" t="s">
        <v>493</v>
      </c>
      <c r="AM44" s="503"/>
      <c r="AN44" s="503" t="str">
        <f>IF(T44="","",T44)</f>
        <v>Наименование признака дифференциации</v>
      </c>
      <c r="AO44" s="503"/>
      <c r="AP44" s="503"/>
      <c r="AQ44" s="1158">
        <v>23</v>
      </c>
    </row>
    <row customHeight="1" ht="24">
      <c r="A45" s="1366" t="s">
        <v>230</v>
      </c>
      <c r="B45" s="1366" t="s">
        <v>231</v>
      </c>
      <c r="C45" s="1366" t="s">
        <v>232</v>
      </c>
      <c r="D45" s="1366" t="s">
        <v>505</v>
      </c>
      <c r="E45" s="2262"/>
      <c r="F45" s="2262"/>
      <c r="G45" s="2262"/>
      <c r="H45" s="2262"/>
      <c r="I45" s="2289"/>
      <c r="J45" s="2259" t="str">
        <f>I44&amp;".1"</f>
        <v>...1.1</v>
      </c>
      <c r="K45" s="1366"/>
      <c r="L45" s="1367" t="s">
        <v>418</v>
      </c>
      <c r="P45" s="2260"/>
      <c r="Q45" s="2260">
        <v>1</v>
      </c>
      <c r="R45" s="360"/>
      <c r="S45" s="1460" t="str">
        <f>$J45</f>
        <v>...1.1</v>
      </c>
      <c r="T45" s="289" t="s">
        <v>419</v>
      </c>
      <c r="U45" s="303"/>
      <c r="V45" s="2248"/>
      <c r="W45" s="2249"/>
      <c r="X45" s="2249"/>
      <c r="Y45" s="2249"/>
      <c r="Z45" s="2249"/>
      <c r="AA45" s="2249"/>
      <c r="AB45" s="2250"/>
      <c r="AC45" s="2248"/>
      <c r="AD45" s="2249"/>
      <c r="AE45" s="2249"/>
      <c r="AF45" s="2249"/>
      <c r="AG45" s="2249"/>
      <c r="AH45" s="2249"/>
      <c r="AI45" s="2249"/>
      <c r="AJ45" s="2250"/>
      <c r="AK45" s="1310" t="s">
        <v>494</v>
      </c>
      <c r="AM45" s="503"/>
      <c r="AN45" s="503" t="str">
        <f>IF(T45="","",T45)</f>
        <v>Группа потребителей</v>
      </c>
      <c r="AO45" s="503"/>
      <c r="AP45" s="503"/>
      <c r="AQ45" s="1158">
        <v>23</v>
      </c>
    </row>
    <row customHeight="1" ht="24">
      <c r="A46" s="1366" t="s">
        <v>230</v>
      </c>
      <c r="B46" s="1366" t="s">
        <v>231</v>
      </c>
      <c r="C46" s="1366" t="s">
        <v>232</v>
      </c>
      <c r="D46" s="1366" t="s">
        <v>505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230</v>
      </c>
      <c r="B47" s="1366" t="s">
        <v>231</v>
      </c>
      <c r="C47" s="1366" t="s">
        <v>232</v>
      </c>
      <c r="D47" s="1366" t="s">
        <v>505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230</v>
      </c>
      <c r="B48" s="1366" t="s">
        <v>231</v>
      </c>
      <c r="C48" s="1366" t="s">
        <v>232</v>
      </c>
      <c r="D48" s="1366" t="s">
        <v>505</v>
      </c>
      <c r="E48" s="2262"/>
      <c r="F48" s="2262"/>
      <c r="G48" s="2262"/>
      <c r="H48" s="2262"/>
      <c r="I48" s="2289"/>
      <c r="J48" s="2259"/>
      <c r="K48" s="1366"/>
      <c r="L48" s="1367"/>
      <c r="P48" s="2260"/>
      <c r="Q48" s="2260"/>
      <c r="R48" s="359"/>
      <c r="S48" s="1281"/>
      <c r="T48" s="290" t="s">
        <v>495</v>
      </c>
      <c r="U48" s="370"/>
      <c r="V48" s="370"/>
      <c r="W48" s="370"/>
      <c r="X48" s="370"/>
      <c r="Y48" s="370"/>
      <c r="Z48" s="370"/>
      <c r="AA48" s="370"/>
      <c r="AB48" s="370"/>
      <c r="AC48" s="370"/>
      <c r="AD48" s="370"/>
      <c r="AE48" s="370"/>
      <c r="AF48" s="370"/>
      <c r="AG48" s="370"/>
      <c r="AH48" s="370"/>
      <c r="AI48" s="370"/>
      <c r="AJ48" s="370"/>
      <c r="AK48" s="1261" t="s">
        <v>496</v>
      </c>
      <c r="AM48" s="503"/>
      <c r="AN48" s="503" t="str">
        <f>IF(T48="","",T48)</f>
        <v>Добавить значение признака дифференциации</v>
      </c>
      <c r="AO48" s="503"/>
      <c r="AP48" s="503"/>
      <c r="AQ48" s="1158">
        <v>20</v>
      </c>
    </row>
    <row customHeight="1" ht="22.049999999999997">
      <c r="A49" s="1366" t="s">
        <v>230</v>
      </c>
      <c r="B49" s="1366" t="s">
        <v>231</v>
      </c>
      <c r="C49" s="1366" t="s">
        <v>232</v>
      </c>
      <c r="D49" s="1366" t="s">
        <v>505</v>
      </c>
      <c r="E49" s="2262"/>
      <c r="F49" s="2262"/>
      <c r="G49" s="2262"/>
      <c r="H49" s="2262"/>
      <c r="I49" s="2259"/>
      <c r="J49" s="1366"/>
      <c r="K49" s="1366"/>
      <c r="L49" s="1367"/>
      <c r="P49" s="2260"/>
      <c r="Q49" s="1453"/>
      <c r="R49" s="359"/>
      <c r="S49" s="1281"/>
      <c r="T49" s="368" t="s">
        <v>424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230</v>
      </c>
      <c r="B50" s="1366" t="s">
        <v>231</v>
      </c>
      <c r="C50" s="1366" t="s">
        <v>232</v>
      </c>
      <c r="D50" s="1366" t="s">
        <v>505</v>
      </c>
      <c r="E50" s="2262"/>
      <c r="F50" s="2262"/>
      <c r="G50" s="2262"/>
      <c r="H50" s="2261"/>
      <c r="I50" s="1366"/>
      <c r="J50" s="1366"/>
      <c r="K50" s="1366"/>
      <c r="L50" s="1367"/>
      <c r="M50" s="1368"/>
      <c r="N50" s="1368"/>
      <c r="O50" s="540"/>
      <c r="P50" s="363"/>
      <c r="Q50" s="378"/>
      <c r="R50" s="358"/>
      <c r="S50" s="1281"/>
      <c r="T50" s="375" t="s">
        <v>497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230</v>
      </c>
      <c r="B51" s="1346" t="s">
        <v>231</v>
      </c>
      <c r="C51" s="1317"/>
      <c r="D51" s="1317"/>
      <c r="E51" s="2262"/>
      <c r="F51" s="2261"/>
      <c r="G51" s="1317"/>
      <c r="H51" s="1317"/>
      <c r="I51" s="1317"/>
      <c r="J51" s="1317"/>
      <c r="K51" s="1317"/>
      <c r="L51" s="1461"/>
      <c r="M51" s="1324"/>
      <c r="N51" s="1324"/>
      <c r="P51" s="1319"/>
      <c r="Q51" s="1320"/>
      <c r="R51" s="1319"/>
      <c r="S51" s="1325"/>
      <c r="T51" s="1328" t="s">
        <v>263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230</v>
      </c>
      <c r="B52" s="1346"/>
      <c r="C52" s="1346"/>
      <c r="D52" s="1346"/>
      <c r="E52" s="2261"/>
      <c r="F52" s="1346"/>
      <c r="G52" s="1346"/>
      <c r="H52" s="1346"/>
      <c r="I52" s="1346"/>
      <c r="J52" s="1346"/>
      <c r="K52" s="1346"/>
      <c r="L52" s="1349"/>
      <c r="M52" s="1324"/>
      <c r="N52" s="1324"/>
      <c r="O52" s="521"/>
      <c r="P52" s="383"/>
      <c r="Q52" s="1347"/>
      <c r="R52" s="383"/>
      <c r="S52" s="1325"/>
      <c r="T52" s="1328" t="s">
        <v>264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265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B48A6-BEC8-5CE8-D72B-0E9CCB17EE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492</v>
      </c>
      <c r="U5" s="303"/>
      <c r="V5" s="2353"/>
      <c r="W5" s="2354"/>
      <c r="X5" s="2354"/>
      <c r="Y5" s="2354"/>
      <c r="Z5" s="2354"/>
      <c r="AA5" s="2354"/>
      <c r="AB5" s="2355"/>
      <c r="AC5" s="2356"/>
      <c r="AD5" s="2357"/>
      <c r="AE5" s="2357"/>
      <c r="AF5" s="2357"/>
      <c r="AG5" s="2357"/>
      <c r="AH5" s="2357"/>
      <c r="AI5" s="2357"/>
      <c r="AJ5" s="2358"/>
      <c r="AK5" s="1261" t="s">
        <v>493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418</v>
      </c>
      <c r="P6" s="2260"/>
      <c r="Q6" s="2260">
        <v>1</v>
      </c>
      <c r="R6" s="360"/>
      <c r="S6" s="1460">
        <f>$J6</f>
      </c>
      <c r="T6" s="289" t="s">
        <v>419</v>
      </c>
      <c r="U6" s="303"/>
      <c r="V6" s="2248"/>
      <c r="W6" s="2249"/>
      <c r="X6" s="2249"/>
      <c r="Y6" s="2249"/>
      <c r="Z6" s="2249"/>
      <c r="AA6" s="2249"/>
      <c r="AB6" s="2250"/>
      <c r="AC6" s="2248"/>
      <c r="AD6" s="2249"/>
      <c r="AE6" s="2249"/>
      <c r="AF6" s="2249"/>
      <c r="AG6" s="2249"/>
      <c r="AH6" s="2249"/>
      <c r="AI6" s="2249"/>
      <c r="AJ6" s="2250"/>
      <c r="AK6" s="1310" t="s">
        <v>494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495</v>
      </c>
      <c r="U9" s="370"/>
      <c r="V9" s="370"/>
      <c r="W9" s="370"/>
      <c r="X9" s="370"/>
      <c r="Y9" s="370"/>
      <c r="Z9" s="370"/>
      <c r="AA9" s="370"/>
      <c r="AB9" s="370"/>
      <c r="AC9" s="370"/>
      <c r="AD9" s="370"/>
      <c r="AE9" s="370"/>
      <c r="AF9" s="370"/>
      <c r="AG9" s="370"/>
      <c r="AH9" s="370"/>
      <c r="AI9" s="370"/>
      <c r="AJ9" s="370"/>
      <c r="AK9" s="1261" t="s">
        <v>496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263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264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428</v>
      </c>
      <c r="P20" s="1365"/>
      <c r="Q20" s="1445"/>
      <c r="R20" s="1445"/>
      <c r="S20" s="732"/>
      <c r="T20" s="1163" t="s">
        <v>429</v>
      </c>
      <c r="Z20" s="189" t="s">
        <v>430</v>
      </c>
      <c r="AB20" s="189" t="s">
        <v>431</v>
      </c>
      <c r="AC20" s="1163" t="s">
        <v>429</v>
      </c>
      <c r="AG20" s="189" t="s">
        <v>432</v>
      </c>
      <c r="AI20" s="189" t="s">
        <v>431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Восточный ООО "Компания коммунальной сферы"</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Комитет Тульской области по тарифам</v>
      </c>
      <c r="W27" s="2254"/>
      <c r="X27" s="2254"/>
      <c r="Y27" s="2254"/>
      <c r="Z27" s="2254"/>
      <c r="AA27" s="2254"/>
      <c r="AB27" s="329"/>
      <c r="AC27" s="2254" t="str">
        <f>IF(TITLE_NAME_OR_PR_CHANGE="",IF(TITLE_NAME_OR_PR="","",TITLE_NAME_OR_PR),TITLE_NAME_OR_PR_CHANGE)</f>
        <v>Комитет Тульской области по тарифам</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433</v>
      </c>
      <c r="T28" s="2253"/>
      <c r="U28" s="1375"/>
      <c r="V28" s="2267" t="str">
        <f>IF(TITLE_DATE_PR_CHANGE="",IF(TITLE_DATE_PR="","",TITLE_DATE_PR),TITLE_DATE_PR_CHANGE)</f>
        <v>45643</v>
      </c>
      <c r="W28" s="2267"/>
      <c r="X28" s="2267"/>
      <c r="Y28" s="2267"/>
      <c r="Z28" s="2267"/>
      <c r="AA28" s="2267"/>
      <c r="AB28" s="329"/>
      <c r="AC28" s="2267" t="str">
        <f>IF(TITLE_DATE_PR_CHANGE="",IF(TITLE_DATE_PR="","",TITLE_DATE_PR),TITLE_DATE_PR_CHANGE)</f>
        <v>45643</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434</v>
      </c>
      <c r="T29" s="2253"/>
      <c r="U29" s="1375"/>
      <c r="V29" s="2254" t="str">
        <f>IF(TITLE_NUMBER_PR_CHANGE="",IF(TITLE_NUMBER_PR="","",TITLE_NUMBER_PR),TITLE_NUMBER_PR_CHANGE)</f>
        <v>49/3</v>
      </c>
      <c r="W29" s="2254"/>
      <c r="X29" s="2254"/>
      <c r="Y29" s="2254"/>
      <c r="Z29" s="2254"/>
      <c r="AA29" s="2254"/>
      <c r="AB29" s="329"/>
      <c r="AC29" s="2254" t="str">
        <f>IF(TITLE_NUMBER_PR_CHANGE="",IF(TITLE_NUMBER_PR="","",TITLE_NUMBER_PR),TITLE_NUMBER_PR_CHANGE)</f>
        <v>49/3</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https://tarif.tularegion.ru/</v>
      </c>
      <c r="W30" s="2254"/>
      <c r="X30" s="2254"/>
      <c r="Y30" s="2254"/>
      <c r="Z30" s="2254"/>
      <c r="AA30" s="2254"/>
      <c r="AB30" s="329"/>
      <c r="AC30" s="2254" t="str">
        <f>IF(TITLE_IST_PUB_CHANGE="",IF(TITLE_IST_PUB="","",TITLE_IST_PUB),TITLE_IST_PUB_CHANGE)</f>
        <v>https://tarif.tularegion.ru/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435</v>
      </c>
      <c r="T32" s="2253"/>
      <c r="U32" s="1375"/>
      <c r="V32" s="2267" t="str">
        <f>IF(TITLE_DATE_PR_CHANGE="",IF(TITLE_DATE_PR="","",TITLE_DATE_PR),TITLE_DATE_PR_CHANGE)</f>
        <v>45643</v>
      </c>
      <c r="W32" s="2267"/>
      <c r="X32" s="2267"/>
      <c r="Y32" s="2267"/>
      <c r="Z32" s="2267"/>
      <c r="AA32" s="2267"/>
      <c r="AB32" s="329"/>
      <c r="AC32" s="2267" t="str">
        <f>IF(TITLE_DATE_PR_CHANGE="",IF(TITLE_DATE_PR="","",TITLE_DATE_PR),TITLE_DATE_PR_CHANGE)</f>
        <v>45643</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436</v>
      </c>
      <c r="T33" s="2253"/>
      <c r="U33" s="1375"/>
      <c r="V33" s="2254" t="str">
        <f>IF(TITLE_NUMBER_PR_CHANGE="",IF(TITLE_NUMBER_PR="","",TITLE_NUMBER_PR),TITLE_NUMBER_PR_CHANGE)</f>
        <v>49/3</v>
      </c>
      <c r="W33" s="2254"/>
      <c r="X33" s="2254"/>
      <c r="Y33" s="2254"/>
      <c r="Z33" s="2254"/>
      <c r="AA33" s="2254"/>
      <c r="AB33" s="329"/>
      <c r="AC33" s="2254" t="str">
        <f>IF(TITLE_NUMBER_PR_CHANGE="",IF(TITLE_NUMBER_PR="","",TITLE_NUMBER_PR),TITLE_NUMBER_PR_CHANGE)</f>
        <v>49/3</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437</v>
      </c>
      <c r="AC34" s="329"/>
      <c r="AD34" s="329"/>
      <c r="AE34" s="329"/>
      <c r="AF34" s="329"/>
      <c r="AG34" s="329"/>
      <c r="AH34" s="329"/>
      <c r="AI34" s="281" t="s">
        <v>437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312</v>
      </c>
      <c r="T36" s="2130"/>
      <c r="U36" s="2130"/>
      <c r="V36" s="2130"/>
      <c r="W36" s="2130"/>
      <c r="X36" s="2130"/>
      <c r="Y36" s="2130"/>
      <c r="Z36" s="2130"/>
      <c r="AA36" s="2130"/>
      <c r="AB36" s="2130"/>
      <c r="AC36" s="2130"/>
      <c r="AD36" s="2130"/>
      <c r="AE36" s="2130"/>
      <c r="AF36" s="2130"/>
      <c r="AG36" s="2130"/>
      <c r="AH36" s="2130"/>
      <c r="AI36" s="2130"/>
      <c r="AJ36" s="2130"/>
      <c r="AK36" s="2130" t="s">
        <v>313</v>
      </c>
      <c r="AQ36" s="1158">
        <v>14</v>
      </c>
    </row>
    <row customHeight="1" ht="14.699999999999998">
      <c r="Q37" s="379"/>
      <c r="R37" s="379"/>
      <c r="S37" s="2276" t="s">
        <v>89</v>
      </c>
      <c r="T37" s="2212" t="s">
        <v>438</v>
      </c>
      <c r="U37" s="304"/>
      <c r="V37" s="2277" t="s">
        <v>439</v>
      </c>
      <c r="W37" s="2278"/>
      <c r="X37" s="2278"/>
      <c r="Y37" s="2278"/>
      <c r="Z37" s="2278"/>
      <c r="AA37" s="2279"/>
      <c r="AB37" s="2280" t="s">
        <v>440</v>
      </c>
      <c r="AC37" s="2277" t="s">
        <v>439</v>
      </c>
      <c r="AD37" s="2278"/>
      <c r="AE37" s="2278"/>
      <c r="AF37" s="2278"/>
      <c r="AG37" s="2278"/>
      <c r="AH37" s="2279"/>
      <c r="AI37" s="2280" t="s">
        <v>441</v>
      </c>
      <c r="AJ37" s="2283" t="s">
        <v>442</v>
      </c>
      <c r="AK37" s="2130"/>
      <c r="AQ37" s="1158">
        <v>14</v>
      </c>
    </row>
    <row customHeight="1" ht="35.699999999999996">
      <c r="Q38" s="379"/>
      <c r="R38" s="379"/>
      <c r="S38" s="2276"/>
      <c r="T38" s="2212"/>
      <c r="U38" s="1034"/>
      <c r="V38" s="1455" t="s">
        <v>498</v>
      </c>
      <c r="W38" s="2265" t="s">
        <v>445</v>
      </c>
      <c r="X38" s="2266"/>
      <c r="Y38" s="2265" t="s">
        <v>446</v>
      </c>
      <c r="Z38" s="2272"/>
      <c r="AA38" s="2266"/>
      <c r="AB38" s="2281"/>
      <c r="AC38" s="1455" t="s">
        <v>498</v>
      </c>
      <c r="AD38" s="2265" t="s">
        <v>445</v>
      </c>
      <c r="AE38" s="2266"/>
      <c r="AF38" s="2265" t="s">
        <v>446</v>
      </c>
      <c r="AG38" s="2272"/>
      <c r="AH38" s="2266"/>
      <c r="AI38" s="2281"/>
      <c r="AJ38" s="2284"/>
      <c r="AK38" s="2130"/>
      <c r="AQ38" s="1158">
        <v>34</v>
      </c>
    </row>
    <row customHeight="1" ht="35.699999999999996">
      <c r="A39" s="1373"/>
      <c r="B39" s="1373" t="s">
        <v>136</v>
      </c>
      <c r="C39" s="1373" t="s">
        <v>137</v>
      </c>
      <c r="D39" s="1373" t="s">
        <v>138</v>
      </c>
      <c r="E39" s="1367" t="s">
        <v>447</v>
      </c>
      <c r="F39" s="1367" t="s">
        <v>448</v>
      </c>
      <c r="G39" s="1367" t="s">
        <v>449</v>
      </c>
      <c r="H39" s="1367"/>
      <c r="I39" s="1367" t="s">
        <v>499</v>
      </c>
      <c r="J39" s="1367" t="s">
        <v>452</v>
      </c>
      <c r="K39" s="1367" t="s">
        <v>500</v>
      </c>
      <c r="L39" s="1367" t="s">
        <v>428</v>
      </c>
      <c r="Q39" s="379"/>
      <c r="R39" s="379"/>
      <c r="S39" s="2276"/>
      <c r="T39" s="2212"/>
      <c r="U39" s="305"/>
      <c r="V39" s="1455" t="s">
        <v>501</v>
      </c>
      <c r="W39" s="1225" t="s">
        <v>502</v>
      </c>
      <c r="X39" s="1225" t="s">
        <v>503</v>
      </c>
      <c r="Y39" s="1458" t="s">
        <v>456</v>
      </c>
      <c r="Z39" s="2273" t="s">
        <v>457</v>
      </c>
      <c r="AA39" s="2274"/>
      <c r="AB39" s="2282"/>
      <c r="AC39" s="1455" t="s">
        <v>501</v>
      </c>
      <c r="AD39" s="1225" t="s">
        <v>502</v>
      </c>
      <c r="AE39" s="1225" t="s">
        <v>503</v>
      </c>
      <c r="AF39" s="1458" t="s">
        <v>456</v>
      </c>
      <c r="AG39" s="2273" t="s">
        <v>457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235</v>
      </c>
      <c r="B42" s="1366" t="s">
        <v>236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410</v>
      </c>
      <c r="AM42" s="503"/>
      <c r="AN42" s="503" t="str">
        <f>IF(T42="","",T42)</f>
        <v>Территория действия тарифа</v>
      </c>
      <c r="AO42" s="503"/>
      <c r="AP42" s="503"/>
      <c r="AQ42" s="1158">
        <v>23</v>
      </c>
    </row>
    <row customHeight="1" ht="24">
      <c r="A43" s="1366" t="s">
        <v>235</v>
      </c>
      <c r="B43" s="1366" t="s">
        <v>236</v>
      </c>
      <c r="C43" s="1366" t="s">
        <v>237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491</v>
      </c>
      <c r="AM43" s="503"/>
      <c r="AN43" s="503" t="str">
        <f>IF(T43="","",T43)</f>
        <v>Наименование централизованной системы холодного водоснабжения</v>
      </c>
      <c r="AO43" s="503"/>
      <c r="AP43" s="503"/>
      <c r="AQ43" s="1158">
        <v>23</v>
      </c>
    </row>
    <row customHeight="1" ht="24">
      <c r="A44" s="1366" t="s">
        <v>235</v>
      </c>
      <c r="B44" s="1366" t="s">
        <v>236</v>
      </c>
      <c r="C44" s="1366" t="s">
        <v>237</v>
      </c>
      <c r="D44" s="1366" t="s">
        <v>506</v>
      </c>
      <c r="E44" s="2262"/>
      <c r="F44" s="2262"/>
      <c r="G44" s="2262"/>
      <c r="H44" s="2262"/>
      <c r="I44" s="2259" t="str">
        <f>S43&amp;".1"</f>
        <v>...1</v>
      </c>
      <c r="J44" s="1366"/>
      <c r="K44" s="1366"/>
      <c r="L44" s="1367"/>
      <c r="P44" s="2260">
        <v>1</v>
      </c>
      <c r="Q44" s="1453"/>
      <c r="R44" s="359"/>
      <c r="S44" s="1460" t="str">
        <f>$I44</f>
        <v>...1</v>
      </c>
      <c r="T44" s="288" t="s">
        <v>492</v>
      </c>
      <c r="U44" s="303"/>
      <c r="V44" s="2353"/>
      <c r="W44" s="2354"/>
      <c r="X44" s="2354"/>
      <c r="Y44" s="2354"/>
      <c r="Z44" s="2354"/>
      <c r="AA44" s="2354"/>
      <c r="AB44" s="2355"/>
      <c r="AC44" s="2356"/>
      <c r="AD44" s="2357"/>
      <c r="AE44" s="2357"/>
      <c r="AF44" s="2357"/>
      <c r="AG44" s="2357"/>
      <c r="AH44" s="2357"/>
      <c r="AI44" s="2357"/>
      <c r="AJ44" s="2358"/>
      <c r="AK44" s="1261" t="s">
        <v>493</v>
      </c>
      <c r="AM44" s="503"/>
      <c r="AN44" s="503" t="str">
        <f>IF(T44="","",T44)</f>
        <v>Наименование признака дифференциации</v>
      </c>
      <c r="AO44" s="503"/>
      <c r="AP44" s="503"/>
      <c r="AQ44" s="1158">
        <v>23</v>
      </c>
    </row>
    <row customHeight="1" ht="24">
      <c r="A45" s="1366" t="s">
        <v>235</v>
      </c>
      <c r="B45" s="1366" t="s">
        <v>236</v>
      </c>
      <c r="C45" s="1366" t="s">
        <v>237</v>
      </c>
      <c r="D45" s="1366" t="s">
        <v>506</v>
      </c>
      <c r="E45" s="2262"/>
      <c r="F45" s="2262"/>
      <c r="G45" s="2262"/>
      <c r="H45" s="2262"/>
      <c r="I45" s="2289"/>
      <c r="J45" s="2259" t="str">
        <f>I44&amp;".1"</f>
        <v>...1.1</v>
      </c>
      <c r="K45" s="1366"/>
      <c r="L45" s="1367" t="s">
        <v>418</v>
      </c>
      <c r="P45" s="2260"/>
      <c r="Q45" s="2260">
        <v>1</v>
      </c>
      <c r="R45" s="360"/>
      <c r="S45" s="1460" t="str">
        <f>$J45</f>
        <v>...1.1</v>
      </c>
      <c r="T45" s="289" t="s">
        <v>419</v>
      </c>
      <c r="U45" s="303"/>
      <c r="V45" s="2248"/>
      <c r="W45" s="2249"/>
      <c r="X45" s="2249"/>
      <c r="Y45" s="2249"/>
      <c r="Z45" s="2249"/>
      <c r="AA45" s="2249"/>
      <c r="AB45" s="2250"/>
      <c r="AC45" s="2248"/>
      <c r="AD45" s="2249"/>
      <c r="AE45" s="2249"/>
      <c r="AF45" s="2249"/>
      <c r="AG45" s="2249"/>
      <c r="AH45" s="2249"/>
      <c r="AI45" s="2249"/>
      <c r="AJ45" s="2250"/>
      <c r="AK45" s="1310" t="s">
        <v>494</v>
      </c>
      <c r="AM45" s="503"/>
      <c r="AN45" s="503" t="str">
        <f>IF(T45="","",T45)</f>
        <v>Группа потребителей</v>
      </c>
      <c r="AO45" s="503"/>
      <c r="AP45" s="503"/>
      <c r="AQ45" s="1158">
        <v>23</v>
      </c>
    </row>
    <row customHeight="1" ht="24">
      <c r="A46" s="1366" t="s">
        <v>235</v>
      </c>
      <c r="B46" s="1366" t="s">
        <v>236</v>
      </c>
      <c r="C46" s="1366" t="s">
        <v>237</v>
      </c>
      <c r="D46" s="1366" t="s">
        <v>506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235</v>
      </c>
      <c r="B47" s="1366" t="s">
        <v>236</v>
      </c>
      <c r="C47" s="1366" t="s">
        <v>237</v>
      </c>
      <c r="D47" s="1366" t="s">
        <v>506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235</v>
      </c>
      <c r="B48" s="1366" t="s">
        <v>236</v>
      </c>
      <c r="C48" s="1366" t="s">
        <v>237</v>
      </c>
      <c r="D48" s="1366" t="s">
        <v>506</v>
      </c>
      <c r="E48" s="2262"/>
      <c r="F48" s="2262"/>
      <c r="G48" s="2262"/>
      <c r="H48" s="2262"/>
      <c r="I48" s="2289"/>
      <c r="J48" s="2259"/>
      <c r="K48" s="1366"/>
      <c r="L48" s="1367"/>
      <c r="P48" s="2260"/>
      <c r="Q48" s="2260"/>
      <c r="R48" s="359"/>
      <c r="S48" s="1281"/>
      <c r="T48" s="290" t="s">
        <v>495</v>
      </c>
      <c r="U48" s="370"/>
      <c r="V48" s="370"/>
      <c r="W48" s="370"/>
      <c r="X48" s="370"/>
      <c r="Y48" s="370"/>
      <c r="Z48" s="370"/>
      <c r="AA48" s="370"/>
      <c r="AB48" s="370"/>
      <c r="AC48" s="370"/>
      <c r="AD48" s="370"/>
      <c r="AE48" s="370"/>
      <c r="AF48" s="370"/>
      <c r="AG48" s="370"/>
      <c r="AH48" s="370"/>
      <c r="AI48" s="370"/>
      <c r="AJ48" s="370"/>
      <c r="AK48" s="1261" t="s">
        <v>496</v>
      </c>
      <c r="AM48" s="503"/>
      <c r="AN48" s="503" t="str">
        <f>IF(T48="","",T48)</f>
        <v>Добавить значение признака дифференциации</v>
      </c>
      <c r="AO48" s="503"/>
      <c r="AP48" s="503"/>
      <c r="AQ48" s="1158">
        <v>20</v>
      </c>
    </row>
    <row customHeight="1" ht="22.049999999999997">
      <c r="A49" s="1366" t="s">
        <v>235</v>
      </c>
      <c r="B49" s="1366" t="s">
        <v>236</v>
      </c>
      <c r="C49" s="1366" t="s">
        <v>237</v>
      </c>
      <c r="D49" s="1366" t="s">
        <v>506</v>
      </c>
      <c r="E49" s="2262"/>
      <c r="F49" s="2262"/>
      <c r="G49" s="2262"/>
      <c r="H49" s="2262"/>
      <c r="I49" s="2259"/>
      <c r="J49" s="1366"/>
      <c r="K49" s="1366"/>
      <c r="L49" s="1367"/>
      <c r="P49" s="2260"/>
      <c r="Q49" s="1453"/>
      <c r="R49" s="359"/>
      <c r="S49" s="1281"/>
      <c r="T49" s="368" t="s">
        <v>424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235</v>
      </c>
      <c r="B50" s="1366" t="s">
        <v>236</v>
      </c>
      <c r="C50" s="1366" t="s">
        <v>237</v>
      </c>
      <c r="D50" s="1366" t="s">
        <v>506</v>
      </c>
      <c r="E50" s="2262"/>
      <c r="F50" s="2262"/>
      <c r="G50" s="2262"/>
      <c r="H50" s="2261"/>
      <c r="I50" s="1366"/>
      <c r="J50" s="1366"/>
      <c r="K50" s="1366"/>
      <c r="L50" s="1367"/>
      <c r="M50" s="1368"/>
      <c r="N50" s="1368"/>
      <c r="O50" s="540"/>
      <c r="P50" s="363"/>
      <c r="Q50" s="378"/>
      <c r="R50" s="358"/>
      <c r="S50" s="1281"/>
      <c r="T50" s="375" t="s">
        <v>497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235</v>
      </c>
      <c r="B51" s="1346" t="s">
        <v>236</v>
      </c>
      <c r="C51" s="1317"/>
      <c r="D51" s="1317"/>
      <c r="E51" s="2262"/>
      <c r="F51" s="2261"/>
      <c r="G51" s="1317"/>
      <c r="H51" s="1317"/>
      <c r="I51" s="1317"/>
      <c r="J51" s="1317"/>
      <c r="K51" s="1317"/>
      <c r="L51" s="1461"/>
      <c r="M51" s="1324"/>
      <c r="N51" s="1324"/>
      <c r="P51" s="1319"/>
      <c r="Q51" s="1320"/>
      <c r="R51" s="1319"/>
      <c r="S51" s="1325"/>
      <c r="T51" s="1328" t="s">
        <v>263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235</v>
      </c>
      <c r="B52" s="1346"/>
      <c r="C52" s="1346"/>
      <c r="D52" s="1346"/>
      <c r="E52" s="2261"/>
      <c r="F52" s="1346"/>
      <c r="G52" s="1346"/>
      <c r="H52" s="1346"/>
      <c r="I52" s="1346"/>
      <c r="J52" s="1346"/>
      <c r="K52" s="1346"/>
      <c r="L52" s="1349"/>
      <c r="M52" s="1324"/>
      <c r="N52" s="1324"/>
      <c r="O52" s="521"/>
      <c r="P52" s="383"/>
      <c r="Q52" s="1347"/>
      <c r="R52" s="383"/>
      <c r="S52" s="1325"/>
      <c r="T52" s="1328" t="s">
        <v>264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265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1CE88-EA54-1008-713A-E926DB58BB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492</v>
      </c>
      <c r="U5" s="303"/>
      <c r="V5" s="2353"/>
      <c r="W5" s="2354"/>
      <c r="X5" s="2354"/>
      <c r="Y5" s="2354"/>
      <c r="Z5" s="2354"/>
      <c r="AA5" s="2354"/>
      <c r="AB5" s="2355"/>
      <c r="AC5" s="2356"/>
      <c r="AD5" s="2357"/>
      <c r="AE5" s="2357"/>
      <c r="AF5" s="2357"/>
      <c r="AG5" s="2357"/>
      <c r="AH5" s="2357"/>
      <c r="AI5" s="2357"/>
      <c r="AJ5" s="2358"/>
      <c r="AK5" s="1261" t="s">
        <v>493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418</v>
      </c>
      <c r="P6" s="2260"/>
      <c r="Q6" s="2260">
        <v>1</v>
      </c>
      <c r="R6" s="360"/>
      <c r="S6" s="1460">
        <f>$J6</f>
      </c>
      <c r="T6" s="289" t="s">
        <v>419</v>
      </c>
      <c r="U6" s="303"/>
      <c r="V6" s="2248"/>
      <c r="W6" s="2249"/>
      <c r="X6" s="2249"/>
      <c r="Y6" s="2249"/>
      <c r="Z6" s="2249"/>
      <c r="AA6" s="2249"/>
      <c r="AB6" s="2250"/>
      <c r="AC6" s="2248"/>
      <c r="AD6" s="2249"/>
      <c r="AE6" s="2249"/>
      <c r="AF6" s="2249"/>
      <c r="AG6" s="2249"/>
      <c r="AH6" s="2249"/>
      <c r="AI6" s="2249"/>
      <c r="AJ6" s="2250"/>
      <c r="AK6" s="1310" t="s">
        <v>494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495</v>
      </c>
      <c r="U9" s="370"/>
      <c r="V9" s="370"/>
      <c r="W9" s="370"/>
      <c r="X9" s="370"/>
      <c r="Y9" s="370"/>
      <c r="Z9" s="370"/>
      <c r="AA9" s="370"/>
      <c r="AB9" s="370"/>
      <c r="AC9" s="370"/>
      <c r="AD9" s="370"/>
      <c r="AE9" s="370"/>
      <c r="AF9" s="370"/>
      <c r="AG9" s="370"/>
      <c r="AH9" s="370"/>
      <c r="AI9" s="370"/>
      <c r="AJ9" s="370"/>
      <c r="AK9" s="1261" t="s">
        <v>496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263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264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428</v>
      </c>
      <c r="P20" s="1365"/>
      <c r="Q20" s="1445"/>
      <c r="R20" s="1445"/>
      <c r="S20" s="732"/>
      <c r="T20" s="1163" t="s">
        <v>429</v>
      </c>
      <c r="Z20" s="189" t="s">
        <v>430</v>
      </c>
      <c r="AB20" s="189" t="s">
        <v>431</v>
      </c>
      <c r="AC20" s="1163" t="s">
        <v>429</v>
      </c>
      <c r="AG20" s="189" t="s">
        <v>432</v>
      </c>
      <c r="AI20" s="189" t="s">
        <v>431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Восточный ООО "Компания коммунальной сферы"</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Комитет Тульской области по тарифам</v>
      </c>
      <c r="W27" s="2254"/>
      <c r="X27" s="2254"/>
      <c r="Y27" s="2254"/>
      <c r="Z27" s="2254"/>
      <c r="AA27" s="2254"/>
      <c r="AB27" s="329"/>
      <c r="AC27" s="2254" t="str">
        <f>IF(TITLE_NAME_OR_PR_CHANGE="",IF(TITLE_NAME_OR_PR="","",TITLE_NAME_OR_PR),TITLE_NAME_OR_PR_CHANGE)</f>
        <v>Комитет Тульской области по тарифам</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433</v>
      </c>
      <c r="T28" s="2253"/>
      <c r="U28" s="1375"/>
      <c r="V28" s="2267" t="str">
        <f>IF(TITLE_DATE_PR_CHANGE="",IF(TITLE_DATE_PR="","",TITLE_DATE_PR),TITLE_DATE_PR_CHANGE)</f>
        <v>45643</v>
      </c>
      <c r="W28" s="2267"/>
      <c r="X28" s="2267"/>
      <c r="Y28" s="2267"/>
      <c r="Z28" s="2267"/>
      <c r="AA28" s="2267"/>
      <c r="AB28" s="329"/>
      <c r="AC28" s="2267" t="str">
        <f>IF(TITLE_DATE_PR_CHANGE="",IF(TITLE_DATE_PR="","",TITLE_DATE_PR),TITLE_DATE_PR_CHANGE)</f>
        <v>45643</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434</v>
      </c>
      <c r="T29" s="2253"/>
      <c r="U29" s="1375"/>
      <c r="V29" s="2254" t="str">
        <f>IF(TITLE_NUMBER_PR_CHANGE="",IF(TITLE_NUMBER_PR="","",TITLE_NUMBER_PR),TITLE_NUMBER_PR_CHANGE)</f>
        <v>49/3</v>
      </c>
      <c r="W29" s="2254"/>
      <c r="X29" s="2254"/>
      <c r="Y29" s="2254"/>
      <c r="Z29" s="2254"/>
      <c r="AA29" s="2254"/>
      <c r="AB29" s="329"/>
      <c r="AC29" s="2254" t="str">
        <f>IF(TITLE_NUMBER_PR_CHANGE="",IF(TITLE_NUMBER_PR="","",TITLE_NUMBER_PR),TITLE_NUMBER_PR_CHANGE)</f>
        <v>49/3</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https://tarif.tularegion.ru/</v>
      </c>
      <c r="W30" s="2254"/>
      <c r="X30" s="2254"/>
      <c r="Y30" s="2254"/>
      <c r="Z30" s="2254"/>
      <c r="AA30" s="2254"/>
      <c r="AB30" s="329"/>
      <c r="AC30" s="2254" t="str">
        <f>IF(TITLE_IST_PUB_CHANGE="",IF(TITLE_IST_PUB="","",TITLE_IST_PUB),TITLE_IST_PUB_CHANGE)</f>
        <v>https://tarif.tularegion.ru/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435</v>
      </c>
      <c r="T32" s="2253"/>
      <c r="U32" s="1375"/>
      <c r="V32" s="2267" t="str">
        <f>IF(TITLE_DATE_PR_CHANGE="",IF(TITLE_DATE_PR="","",TITLE_DATE_PR),TITLE_DATE_PR_CHANGE)</f>
        <v>45643</v>
      </c>
      <c r="W32" s="2267"/>
      <c r="X32" s="2267"/>
      <c r="Y32" s="2267"/>
      <c r="Z32" s="2267"/>
      <c r="AA32" s="2267"/>
      <c r="AB32" s="329"/>
      <c r="AC32" s="2267" t="str">
        <f>IF(TITLE_DATE_PR_CHANGE="",IF(TITLE_DATE_PR="","",TITLE_DATE_PR),TITLE_DATE_PR_CHANGE)</f>
        <v>45643</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436</v>
      </c>
      <c r="T33" s="2253"/>
      <c r="U33" s="1375"/>
      <c r="V33" s="2254" t="str">
        <f>IF(TITLE_NUMBER_PR_CHANGE="",IF(TITLE_NUMBER_PR="","",TITLE_NUMBER_PR),TITLE_NUMBER_PR_CHANGE)</f>
        <v>49/3</v>
      </c>
      <c r="W33" s="2254"/>
      <c r="X33" s="2254"/>
      <c r="Y33" s="2254"/>
      <c r="Z33" s="2254"/>
      <c r="AA33" s="2254"/>
      <c r="AB33" s="329"/>
      <c r="AC33" s="2254" t="str">
        <f>IF(TITLE_NUMBER_PR_CHANGE="",IF(TITLE_NUMBER_PR="","",TITLE_NUMBER_PR),TITLE_NUMBER_PR_CHANGE)</f>
        <v>49/3</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437</v>
      </c>
      <c r="AC34" s="329"/>
      <c r="AD34" s="329"/>
      <c r="AE34" s="329"/>
      <c r="AF34" s="329"/>
      <c r="AG34" s="329"/>
      <c r="AH34" s="329"/>
      <c r="AI34" s="281" t="s">
        <v>437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312</v>
      </c>
      <c r="T36" s="2130"/>
      <c r="U36" s="2130"/>
      <c r="V36" s="2130"/>
      <c r="W36" s="2130"/>
      <c r="X36" s="2130"/>
      <c r="Y36" s="2130"/>
      <c r="Z36" s="2130"/>
      <c r="AA36" s="2130"/>
      <c r="AB36" s="2130"/>
      <c r="AC36" s="2130"/>
      <c r="AD36" s="2130"/>
      <c r="AE36" s="2130"/>
      <c r="AF36" s="2130"/>
      <c r="AG36" s="2130"/>
      <c r="AH36" s="2130"/>
      <c r="AI36" s="2130"/>
      <c r="AJ36" s="2130"/>
      <c r="AK36" s="2130" t="s">
        <v>313</v>
      </c>
      <c r="AQ36" s="1158">
        <v>14</v>
      </c>
    </row>
    <row customHeight="1" ht="14.699999999999998">
      <c r="Q37" s="379"/>
      <c r="R37" s="379"/>
      <c r="S37" s="2276" t="s">
        <v>89</v>
      </c>
      <c r="T37" s="2212" t="s">
        <v>438</v>
      </c>
      <c r="U37" s="304"/>
      <c r="V37" s="2277" t="s">
        <v>439</v>
      </c>
      <c r="W37" s="2278"/>
      <c r="X37" s="2278"/>
      <c r="Y37" s="2278"/>
      <c r="Z37" s="2278"/>
      <c r="AA37" s="2279"/>
      <c r="AB37" s="2280" t="s">
        <v>440</v>
      </c>
      <c r="AC37" s="2277" t="s">
        <v>439</v>
      </c>
      <c r="AD37" s="2278"/>
      <c r="AE37" s="2278"/>
      <c r="AF37" s="2278"/>
      <c r="AG37" s="2278"/>
      <c r="AH37" s="2279"/>
      <c r="AI37" s="2280" t="s">
        <v>441</v>
      </c>
      <c r="AJ37" s="2283" t="s">
        <v>442</v>
      </c>
      <c r="AK37" s="2130"/>
      <c r="AQ37" s="1158">
        <v>14</v>
      </c>
    </row>
    <row customHeight="1" ht="35.699999999999996">
      <c r="Q38" s="379"/>
      <c r="R38" s="379"/>
      <c r="S38" s="2276"/>
      <c r="T38" s="2212"/>
      <c r="U38" s="1034"/>
      <c r="V38" s="1455" t="s">
        <v>498</v>
      </c>
      <c r="W38" s="2265" t="s">
        <v>445</v>
      </c>
      <c r="X38" s="2266"/>
      <c r="Y38" s="2265" t="s">
        <v>446</v>
      </c>
      <c r="Z38" s="2272"/>
      <c r="AA38" s="2266"/>
      <c r="AB38" s="2281"/>
      <c r="AC38" s="1455" t="s">
        <v>498</v>
      </c>
      <c r="AD38" s="2265" t="s">
        <v>445</v>
      </c>
      <c r="AE38" s="2266"/>
      <c r="AF38" s="2265" t="s">
        <v>446</v>
      </c>
      <c r="AG38" s="2272"/>
      <c r="AH38" s="2266"/>
      <c r="AI38" s="2281"/>
      <c r="AJ38" s="2284"/>
      <c r="AK38" s="2130"/>
      <c r="AQ38" s="1158">
        <v>34</v>
      </c>
    </row>
    <row customHeight="1" ht="35.699999999999996">
      <c r="A39" s="1373"/>
      <c r="B39" s="1373" t="s">
        <v>136</v>
      </c>
      <c r="C39" s="1373" t="s">
        <v>137</v>
      </c>
      <c r="D39" s="1373" t="s">
        <v>138</v>
      </c>
      <c r="E39" s="1367" t="s">
        <v>447</v>
      </c>
      <c r="F39" s="1367" t="s">
        <v>448</v>
      </c>
      <c r="G39" s="1367" t="s">
        <v>449</v>
      </c>
      <c r="H39" s="1367"/>
      <c r="I39" s="1367" t="s">
        <v>499</v>
      </c>
      <c r="J39" s="1367" t="s">
        <v>452</v>
      </c>
      <c r="K39" s="1367" t="s">
        <v>500</v>
      </c>
      <c r="L39" s="1367" t="s">
        <v>428</v>
      </c>
      <c r="Q39" s="379"/>
      <c r="R39" s="379"/>
      <c r="S39" s="2276"/>
      <c r="T39" s="2212"/>
      <c r="U39" s="305"/>
      <c r="V39" s="1455" t="s">
        <v>501</v>
      </c>
      <c r="W39" s="1225" t="s">
        <v>502</v>
      </c>
      <c r="X39" s="1225" t="s">
        <v>503</v>
      </c>
      <c r="Y39" s="1458" t="s">
        <v>456</v>
      </c>
      <c r="Z39" s="2273" t="s">
        <v>457</v>
      </c>
      <c r="AA39" s="2274"/>
      <c r="AB39" s="2282"/>
      <c r="AC39" s="1455" t="s">
        <v>501</v>
      </c>
      <c r="AD39" s="1225" t="s">
        <v>502</v>
      </c>
      <c r="AE39" s="1225" t="s">
        <v>503</v>
      </c>
      <c r="AF39" s="1458" t="s">
        <v>456</v>
      </c>
      <c r="AG39" s="2273" t="s">
        <v>457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240</v>
      </c>
      <c r="B42" s="1366" t="s">
        <v>241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410</v>
      </c>
      <c r="AM42" s="503"/>
      <c r="AN42" s="503" t="str">
        <f>IF(T42="","",T42)</f>
        <v>Территория действия тарифа</v>
      </c>
      <c r="AO42" s="503"/>
      <c r="AP42" s="503"/>
      <c r="AQ42" s="1158">
        <v>23</v>
      </c>
    </row>
    <row customHeight="1" ht="24">
      <c r="A43" s="1366" t="s">
        <v>240</v>
      </c>
      <c r="B43" s="1366" t="s">
        <v>241</v>
      </c>
      <c r="C43" s="1366" t="s">
        <v>242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491</v>
      </c>
      <c r="AM43" s="503"/>
      <c r="AN43" s="503" t="str">
        <f>IF(T43="","",T43)</f>
        <v>Наименование централизованной системы холодного водоснабжения</v>
      </c>
      <c r="AO43" s="503"/>
      <c r="AP43" s="503"/>
      <c r="AQ43" s="1158">
        <v>23</v>
      </c>
    </row>
    <row customHeight="1" ht="24">
      <c r="A44" s="1366" t="s">
        <v>240</v>
      </c>
      <c r="B44" s="1366" t="s">
        <v>241</v>
      </c>
      <c r="C44" s="1366" t="s">
        <v>242</v>
      </c>
      <c r="D44" s="1366" t="s">
        <v>507</v>
      </c>
      <c r="E44" s="2262"/>
      <c r="F44" s="2262"/>
      <c r="G44" s="2262"/>
      <c r="H44" s="2262"/>
      <c r="I44" s="2259" t="str">
        <f>S43&amp;".1"</f>
        <v>...1</v>
      </c>
      <c r="J44" s="1366"/>
      <c r="K44" s="1366"/>
      <c r="L44" s="1367"/>
      <c r="P44" s="2260">
        <v>1</v>
      </c>
      <c r="Q44" s="1453"/>
      <c r="R44" s="359"/>
      <c r="S44" s="1460" t="str">
        <f>$I44</f>
        <v>...1</v>
      </c>
      <c r="T44" s="288" t="s">
        <v>492</v>
      </c>
      <c r="U44" s="303"/>
      <c r="V44" s="2353"/>
      <c r="W44" s="2354"/>
      <c r="X44" s="2354"/>
      <c r="Y44" s="2354"/>
      <c r="Z44" s="2354"/>
      <c r="AA44" s="2354"/>
      <c r="AB44" s="2355"/>
      <c r="AC44" s="2356"/>
      <c r="AD44" s="2357"/>
      <c r="AE44" s="2357"/>
      <c r="AF44" s="2357"/>
      <c r="AG44" s="2357"/>
      <c r="AH44" s="2357"/>
      <c r="AI44" s="2357"/>
      <c r="AJ44" s="2358"/>
      <c r="AK44" s="1261" t="s">
        <v>493</v>
      </c>
      <c r="AM44" s="503"/>
      <c r="AN44" s="503" t="str">
        <f>IF(T44="","",T44)</f>
        <v>Наименование признака дифференциации</v>
      </c>
      <c r="AO44" s="503"/>
      <c r="AP44" s="503"/>
      <c r="AQ44" s="1158">
        <v>23</v>
      </c>
    </row>
    <row customHeight="1" ht="24">
      <c r="A45" s="1366" t="s">
        <v>240</v>
      </c>
      <c r="B45" s="1366" t="s">
        <v>241</v>
      </c>
      <c r="C45" s="1366" t="s">
        <v>242</v>
      </c>
      <c r="D45" s="1366" t="s">
        <v>507</v>
      </c>
      <c r="E45" s="2262"/>
      <c r="F45" s="2262"/>
      <c r="G45" s="2262"/>
      <c r="H45" s="2262"/>
      <c r="I45" s="2289"/>
      <c r="J45" s="2259" t="str">
        <f>I44&amp;".1"</f>
        <v>...1.1</v>
      </c>
      <c r="K45" s="1366"/>
      <c r="L45" s="1367" t="s">
        <v>418</v>
      </c>
      <c r="P45" s="2260"/>
      <c r="Q45" s="2260">
        <v>1</v>
      </c>
      <c r="R45" s="360"/>
      <c r="S45" s="1460" t="str">
        <f>$J45</f>
        <v>...1.1</v>
      </c>
      <c r="T45" s="289" t="s">
        <v>419</v>
      </c>
      <c r="U45" s="303"/>
      <c r="V45" s="2248"/>
      <c r="W45" s="2249"/>
      <c r="X45" s="2249"/>
      <c r="Y45" s="2249"/>
      <c r="Z45" s="2249"/>
      <c r="AA45" s="2249"/>
      <c r="AB45" s="2250"/>
      <c r="AC45" s="2248"/>
      <c r="AD45" s="2249"/>
      <c r="AE45" s="2249"/>
      <c r="AF45" s="2249"/>
      <c r="AG45" s="2249"/>
      <c r="AH45" s="2249"/>
      <c r="AI45" s="2249"/>
      <c r="AJ45" s="2250"/>
      <c r="AK45" s="1310" t="s">
        <v>494</v>
      </c>
      <c r="AM45" s="503"/>
      <c r="AN45" s="503" t="str">
        <f>IF(T45="","",T45)</f>
        <v>Группа потребителей</v>
      </c>
      <c r="AO45" s="503"/>
      <c r="AP45" s="503"/>
      <c r="AQ45" s="1158">
        <v>23</v>
      </c>
    </row>
    <row customHeight="1" ht="24">
      <c r="A46" s="1366" t="s">
        <v>240</v>
      </c>
      <c r="B46" s="1366" t="s">
        <v>241</v>
      </c>
      <c r="C46" s="1366" t="s">
        <v>242</v>
      </c>
      <c r="D46" s="1366" t="s">
        <v>507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240</v>
      </c>
      <c r="B47" s="1366" t="s">
        <v>241</v>
      </c>
      <c r="C47" s="1366" t="s">
        <v>242</v>
      </c>
      <c r="D47" s="1366" t="s">
        <v>507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240</v>
      </c>
      <c r="B48" s="1366" t="s">
        <v>241</v>
      </c>
      <c r="C48" s="1366" t="s">
        <v>242</v>
      </c>
      <c r="D48" s="1366" t="s">
        <v>507</v>
      </c>
      <c r="E48" s="2262"/>
      <c r="F48" s="2262"/>
      <c r="G48" s="2262"/>
      <c r="H48" s="2262"/>
      <c r="I48" s="2289"/>
      <c r="J48" s="2259"/>
      <c r="K48" s="1366"/>
      <c r="L48" s="1367"/>
      <c r="P48" s="2260"/>
      <c r="Q48" s="2260"/>
      <c r="R48" s="359"/>
      <c r="S48" s="1281"/>
      <c r="T48" s="290" t="s">
        <v>495</v>
      </c>
      <c r="U48" s="370"/>
      <c r="V48" s="370"/>
      <c r="W48" s="370"/>
      <c r="X48" s="370"/>
      <c r="Y48" s="370"/>
      <c r="Z48" s="370"/>
      <c r="AA48" s="370"/>
      <c r="AB48" s="370"/>
      <c r="AC48" s="370"/>
      <c r="AD48" s="370"/>
      <c r="AE48" s="370"/>
      <c r="AF48" s="370"/>
      <c r="AG48" s="370"/>
      <c r="AH48" s="370"/>
      <c r="AI48" s="370"/>
      <c r="AJ48" s="370"/>
      <c r="AK48" s="1261" t="s">
        <v>496</v>
      </c>
      <c r="AM48" s="503"/>
      <c r="AN48" s="503" t="str">
        <f>IF(T48="","",T48)</f>
        <v>Добавить значение признака дифференциации</v>
      </c>
      <c r="AO48" s="503"/>
      <c r="AP48" s="503"/>
      <c r="AQ48" s="1158">
        <v>20</v>
      </c>
    </row>
    <row customHeight="1" ht="22.049999999999997">
      <c r="A49" s="1366" t="s">
        <v>240</v>
      </c>
      <c r="B49" s="1366" t="s">
        <v>241</v>
      </c>
      <c r="C49" s="1366" t="s">
        <v>242</v>
      </c>
      <c r="D49" s="1366" t="s">
        <v>507</v>
      </c>
      <c r="E49" s="2262"/>
      <c r="F49" s="2262"/>
      <c r="G49" s="2262"/>
      <c r="H49" s="2262"/>
      <c r="I49" s="2259"/>
      <c r="J49" s="1366"/>
      <c r="K49" s="1366"/>
      <c r="L49" s="1367"/>
      <c r="P49" s="2260"/>
      <c r="Q49" s="1453"/>
      <c r="R49" s="359"/>
      <c r="S49" s="1281"/>
      <c r="T49" s="368" t="s">
        <v>424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240</v>
      </c>
      <c r="B50" s="1366" t="s">
        <v>241</v>
      </c>
      <c r="C50" s="1366" t="s">
        <v>242</v>
      </c>
      <c r="D50" s="1366" t="s">
        <v>507</v>
      </c>
      <c r="E50" s="2262"/>
      <c r="F50" s="2262"/>
      <c r="G50" s="2262"/>
      <c r="H50" s="2261"/>
      <c r="I50" s="1366"/>
      <c r="J50" s="1366"/>
      <c r="K50" s="1366"/>
      <c r="L50" s="1367"/>
      <c r="M50" s="1368"/>
      <c r="N50" s="1368"/>
      <c r="O50" s="540"/>
      <c r="P50" s="363"/>
      <c r="Q50" s="378"/>
      <c r="R50" s="358"/>
      <c r="S50" s="1281"/>
      <c r="T50" s="375" t="s">
        <v>497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240</v>
      </c>
      <c r="B51" s="1346" t="s">
        <v>241</v>
      </c>
      <c r="C51" s="1317"/>
      <c r="D51" s="1317"/>
      <c r="E51" s="2262"/>
      <c r="F51" s="2261"/>
      <c r="G51" s="1317"/>
      <c r="H51" s="1317"/>
      <c r="I51" s="1317"/>
      <c r="J51" s="1317"/>
      <c r="K51" s="1317"/>
      <c r="L51" s="1461"/>
      <c r="M51" s="1324"/>
      <c r="N51" s="1324"/>
      <c r="P51" s="1319"/>
      <c r="Q51" s="1320"/>
      <c r="R51" s="1319"/>
      <c r="S51" s="1325"/>
      <c r="T51" s="1328" t="s">
        <v>263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240</v>
      </c>
      <c r="B52" s="1346"/>
      <c r="C52" s="1346"/>
      <c r="D52" s="1346"/>
      <c r="E52" s="2261"/>
      <c r="F52" s="1346"/>
      <c r="G52" s="1346"/>
      <c r="H52" s="1346"/>
      <c r="I52" s="1346"/>
      <c r="J52" s="1346"/>
      <c r="K52" s="1346"/>
      <c r="L52" s="1349"/>
      <c r="M52" s="1324"/>
      <c r="N52" s="1324"/>
      <c r="O52" s="521"/>
      <c r="P52" s="383"/>
      <c r="Q52" s="1347"/>
      <c r="R52" s="383"/>
      <c r="S52" s="1325"/>
      <c r="T52" s="1328" t="s">
        <v>264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265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9D47C-94E7-76B8-FF0E-7C89C5F9D05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124</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408</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409</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410</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411</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412</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413</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414</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415</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62</v>
      </c>
      <c r="Z8" s="1995"/>
      <c r="AA8" s="1993" t="s">
        <v>62</v>
      </c>
      <c r="AB8" s="1999"/>
      <c r="AC8" s="2000" t="s">
        <v>28</v>
      </c>
      <c r="AD8" s="754"/>
      <c r="AE8" s="1260"/>
      <c r="AF8" s="1958"/>
      <c r="AG8" s="1945" t="s">
        <v>62</v>
      </c>
      <c r="AH8" s="1958"/>
      <c r="AI8" s="1945" t="s">
        <v>62</v>
      </c>
      <c r="AJ8" s="1351"/>
      <c r="AK8" s="2256" t="s">
        <v>473</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477</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426</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263</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264</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62</v>
      </c>
      <c r="AH16" s="1739"/>
      <c r="AI16" s="1969" t="s">
        <v>62</v>
      </c>
      <c r="AQ16" s="1634">
        <v>0</v>
      </c>
    </row>
    <row customHeight="1" ht="14.25" hidden="1">
      <c r="AL17" s="1644"/>
      <c r="AM17" s="1644"/>
      <c r="AN17" s="1644"/>
      <c r="AO17" s="1644"/>
      <c r="AP17" s="1644"/>
      <c r="AQ17" s="1634">
        <v>0</v>
      </c>
    </row>
    <row customHeight="1" ht="14.25" hidden="1">
      <c r="O18" s="1348" t="s">
        <v>427</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428</v>
      </c>
      <c r="P20" s="1511"/>
      <c r="Q20" s="1513"/>
      <c r="R20" s="1513"/>
      <c r="Y20" s="1510" t="s">
        <v>430</v>
      </c>
      <c r="AA20" s="1510" t="s">
        <v>431</v>
      </c>
      <c r="AC20" s="1510" t="s">
        <v>479</v>
      </c>
      <c r="AG20" s="1510" t="s">
        <v>430</v>
      </c>
      <c r="AI20" s="1510" t="s">
        <v>431</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Филиал Восточный ООО "Компания коммунальной сферы"</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Комитет Тульской области по тарифам</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433</v>
      </c>
      <c r="T28" s="2253"/>
      <c r="U28" s="1375"/>
      <c r="V28" s="2267" t="str">
        <f>IF(TITLE_DATE_PR_CHANGE="",IF(TITLE_DATE_PR="","",TITLE_DATE_PR),TITLE_DATE_PR_CHANGE)</f>
        <v>45643</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434</v>
      </c>
      <c r="T29" s="2253"/>
      <c r="U29" s="1375"/>
      <c r="V29" s="2254" t="str">
        <f>IF(TITLE_NUMBER_PR_CHANGE="",IF(TITLE_NUMBER_PR="","",TITLE_NUMBER_PR),TITLE_NUMBER_PR_CHANGE)</f>
        <v>49/3</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44</v>
      </c>
      <c r="T30" s="2253"/>
      <c r="U30" s="1375"/>
      <c r="V30" s="2254" t="str">
        <f>IF(TITLE_IST_PUB_CHANGE="",IF(TITLE_IST_PUB="","",TITLE_IST_PUB),TITLE_IST_PUB_CHANGE)</f>
        <v>https://tarif.tularegion.ru/</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433</v>
      </c>
      <c r="T32" s="2253"/>
      <c r="U32" s="1375"/>
      <c r="V32" s="2267" t="str">
        <f>IF(TITLE_DATE_PR_CHANGE="",IF(TITLE_DATE_PR="","",TITLE_DATE_PR),TITLE_DATE_PR_CHANGE)</f>
        <v>45643</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434</v>
      </c>
      <c r="T33" s="2253"/>
      <c r="U33" s="1375"/>
      <c r="V33" s="2254" t="str">
        <f>IF(TITLE_NUMBER_PR_CHANGE="",IF(TITLE_NUMBER_PR="","",TITLE_NUMBER_PR),TITLE_NUMBER_PR_CHANGE)</f>
        <v>49/3</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437</v>
      </c>
      <c r="AB34" s="1645"/>
      <c r="AC34" s="1638"/>
      <c r="AD34" s="1638"/>
      <c r="AE34" s="1638"/>
      <c r="AF34" s="1638"/>
      <c r="AG34" s="1638"/>
      <c r="AH34" s="1638"/>
      <c r="AI34" s="1645" t="s">
        <v>437</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312</v>
      </c>
      <c r="T36" s="2130"/>
      <c r="U36" s="2130"/>
      <c r="V36" s="2130"/>
      <c r="W36" s="2130"/>
      <c r="X36" s="2130"/>
      <c r="Y36" s="2130"/>
      <c r="Z36" s="2130"/>
      <c r="AA36" s="2178"/>
      <c r="AB36" s="2178"/>
      <c r="AC36" s="2178"/>
      <c r="AD36" s="2130"/>
      <c r="AE36" s="2130"/>
      <c r="AF36" s="2130"/>
      <c r="AG36" s="2130"/>
      <c r="AH36" s="2130"/>
      <c r="AI36" s="2130"/>
      <c r="AJ36" s="2130"/>
      <c r="AK36" s="2130" t="s">
        <v>313</v>
      </c>
      <c r="AQ36" s="1634">
        <v>14</v>
      </c>
    </row>
    <row customHeight="1" ht="14.699999999999998">
      <c r="Q37" s="294"/>
      <c r="R37" s="379"/>
      <c r="S37" s="2276" t="s">
        <v>89</v>
      </c>
      <c r="T37" s="2212" t="s">
        <v>508</v>
      </c>
      <c r="U37" s="340"/>
      <c r="V37" s="2278"/>
      <c r="W37" s="2278"/>
      <c r="X37" s="2278"/>
      <c r="Y37" s="2278"/>
      <c r="Z37" s="2278"/>
      <c r="AA37" s="2212" t="s">
        <v>440</v>
      </c>
      <c r="AB37" s="2211" t="s">
        <v>509</v>
      </c>
      <c r="AC37" s="2211" t="s">
        <v>483</v>
      </c>
      <c r="AD37" s="2294" t="s">
        <v>439</v>
      </c>
      <c r="AE37" s="2294"/>
      <c r="AF37" s="2278"/>
      <c r="AG37" s="2278"/>
      <c r="AH37" s="2279"/>
      <c r="AI37" s="2280" t="s">
        <v>440</v>
      </c>
      <c r="AJ37" s="2283" t="s">
        <v>442</v>
      </c>
      <c r="AK37" s="2130"/>
      <c r="AQ37" s="1634">
        <v>14</v>
      </c>
    </row>
    <row customHeight="1" ht="35.699999999999996">
      <c r="Q38" s="294"/>
      <c r="R38" s="379"/>
      <c r="S38" s="2276"/>
      <c r="T38" s="2212"/>
      <c r="U38" s="1034"/>
      <c r="V38" s="2106" t="s">
        <v>486</v>
      </c>
      <c r="W38" s="2130"/>
      <c r="X38" s="2297" t="s">
        <v>446</v>
      </c>
      <c r="Y38" s="2316"/>
      <c r="Z38" s="2316"/>
      <c r="AA38" s="2212"/>
      <c r="AB38" s="2211"/>
      <c r="AC38" s="2211"/>
      <c r="AD38" s="2106" t="s">
        <v>486</v>
      </c>
      <c r="AE38" s="2130"/>
      <c r="AF38" s="2316" t="s">
        <v>446</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136</v>
      </c>
      <c r="C40" s="1269" t="s">
        <v>137</v>
      </c>
      <c r="D40" s="1269" t="s">
        <v>138</v>
      </c>
      <c r="E40" s="1313" t="s">
        <v>447</v>
      </c>
      <c r="F40" s="1313" t="s">
        <v>448</v>
      </c>
      <c r="G40" s="1313" t="s">
        <v>449</v>
      </c>
      <c r="H40" s="1313" t="s">
        <v>450</v>
      </c>
      <c r="I40" s="1313" t="s">
        <v>451</v>
      </c>
      <c r="J40" s="1313" t="s">
        <v>452</v>
      </c>
      <c r="K40" s="1313" t="s">
        <v>453</v>
      </c>
      <c r="L40" s="1313" t="s">
        <v>428</v>
      </c>
      <c r="Q40" s="294"/>
      <c r="R40" s="379"/>
      <c r="S40" s="2276"/>
      <c r="T40" s="2212"/>
      <c r="U40" s="305"/>
      <c r="V40" s="1953" t="s">
        <v>487</v>
      </c>
      <c r="W40" s="1953" t="s">
        <v>488</v>
      </c>
      <c r="X40" s="1941" t="s">
        <v>456</v>
      </c>
      <c r="Y40" s="2273" t="s">
        <v>457</v>
      </c>
      <c r="Z40" s="2323"/>
      <c r="AA40" s="2212"/>
      <c r="AB40" s="2211"/>
      <c r="AC40" s="2211"/>
      <c r="AD40" s="1971" t="s">
        <v>487</v>
      </c>
      <c r="AE40" s="1962" t="s">
        <v>488</v>
      </c>
      <c r="AF40" s="1941" t="s">
        <v>456</v>
      </c>
      <c r="AG40" s="2273" t="s">
        <v>457</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110</v>
      </c>
      <c r="T41" s="1258" t="s">
        <v>111</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205</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124</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7"/>
      <c r="AN42" s="1627" t="str">
        <f>IF(T42="","",T42)</f>
        <v>Наименование тарифа</v>
      </c>
      <c r="AO42" s="1627"/>
      <c r="AP42" s="1627"/>
      <c r="AQ42" s="1634">
        <v>102</v>
      </c>
    </row>
    <row customHeight="1" ht="22.049999999999997">
      <c r="A43" s="1270" t="s">
        <v>205</v>
      </c>
      <c r="B43" s="1270" t="s">
        <v>206</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409</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410</v>
      </c>
      <c r="AM43" s="1627"/>
      <c r="AN43" s="1627" t="str">
        <f>IF(T43="","",T43)</f>
        <v>Территория действия тарифа</v>
      </c>
      <c r="AO43" s="1627"/>
      <c r="AP43" s="1627"/>
      <c r="AQ43" s="1634">
        <v>21</v>
      </c>
    </row>
    <row customHeight="1" ht="24">
      <c r="A44" s="1270" t="s">
        <v>205</v>
      </c>
      <c r="B44" s="1270" t="s">
        <v>206</v>
      </c>
      <c r="C44" s="1270" t="s">
        <v>207</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411</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412</v>
      </c>
      <c r="AM44" s="1627"/>
      <c r="AN44" s="1627" t="str">
        <f>IF(T44="","",T44)</f>
        <v>Наименование системы теплоснабжения </v>
      </c>
      <c r="AO44" s="1627"/>
      <c r="AP44" s="1627"/>
      <c r="AQ44" s="1634">
        <v>23</v>
      </c>
    </row>
    <row customHeight="1" ht="22.049999999999997">
      <c r="A45" s="1270" t="s">
        <v>205</v>
      </c>
      <c r="B45" s="1270" t="s">
        <v>206</v>
      </c>
      <c r="C45" s="1270" t="s">
        <v>207</v>
      </c>
      <c r="D45" s="1270" t="s">
        <v>208</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413</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414</v>
      </c>
      <c r="AM45" s="1627"/>
      <c r="AN45" s="1627" t="str">
        <f>IF(T45="","",T45)</f>
        <v>Источник тепловой энергии  </v>
      </c>
      <c r="AO45" s="1627"/>
      <c r="AP45" s="1627"/>
      <c r="AQ45" s="1634">
        <v>21</v>
      </c>
    </row>
    <row s="1645" customFormat="1" customHeight="1" ht="0">
      <c r="A46" s="1378" t="s">
        <v>205</v>
      </c>
      <c r="B46" s="1378" t="s">
        <v>206</v>
      </c>
      <c r="C46" s="1378" t="s">
        <v>207</v>
      </c>
      <c r="D46" s="1378" t="s">
        <v>208</v>
      </c>
      <c r="E46" s="2293"/>
      <c r="F46" s="2293"/>
      <c r="G46" s="2293"/>
      <c r="H46" s="2293"/>
      <c r="I46" s="2130" t="str">
        <f>S45&amp;".1"</f>
        <v>....1</v>
      </c>
      <c r="J46" s="1378"/>
      <c r="K46" s="1378"/>
      <c r="L46" s="1384" t="s">
        <v>415</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205</v>
      </c>
      <c r="B47" s="1378" t="s">
        <v>206</v>
      </c>
      <c r="C47" s="1378" t="s">
        <v>207</v>
      </c>
      <c r="D47" s="1378" t="s">
        <v>208</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205</v>
      </c>
      <c r="B48" s="1270" t="s">
        <v>206</v>
      </c>
      <c r="C48" s="1270" t="s">
        <v>207</v>
      </c>
      <c r="D48" s="1270" t="s">
        <v>208</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62</v>
      </c>
      <c r="Z48" s="1958"/>
      <c r="AA48" s="1945" t="s">
        <v>62</v>
      </c>
      <c r="AB48" s="1967"/>
      <c r="AC48" s="1966" t="s">
        <v>28</v>
      </c>
      <c r="AD48" s="754"/>
      <c r="AE48" s="1260"/>
      <c r="AF48" s="1958"/>
      <c r="AG48" s="1945" t="s">
        <v>62</v>
      </c>
      <c r="AH48" s="1958"/>
      <c r="AI48" s="1945" t="s">
        <v>62</v>
      </c>
      <c r="AJ48" s="1351"/>
      <c r="AK48" s="2256" t="s">
        <v>489</v>
      </c>
      <c r="AL48" s="1639">
        <f>STRCHECKDATE(#REF!)</f>
      </c>
      <c r="AM48" s="1627"/>
      <c r="AN48" s="1627" t="str">
        <f>IF(T48="","",T48)</f>
        <v/>
      </c>
      <c r="AO48" s="1627"/>
      <c r="AP48" s="1627"/>
      <c r="AQ48" s="1634">
        <v>21</v>
      </c>
    </row>
    <row customHeight="1" ht="11.549999999999999">
      <c r="A49" s="1270" t="s">
        <v>205</v>
      </c>
      <c r="B49" s="1270" t="s">
        <v>206</v>
      </c>
      <c r="C49" s="1270" t="s">
        <v>207</v>
      </c>
      <c r="D49" s="1270" t="s">
        <v>208</v>
      </c>
      <c r="E49" s="2293"/>
      <c r="F49" s="2293"/>
      <c r="G49" s="2293"/>
      <c r="H49" s="2293"/>
      <c r="I49" s="2104"/>
      <c r="J49" s="2130"/>
      <c r="K49" s="1270"/>
      <c r="L49" s="1313"/>
      <c r="P49" s="2260"/>
      <c r="Q49" s="2260"/>
      <c r="R49" s="359"/>
      <c r="S49" s="1281"/>
      <c r="T49" s="290" t="s">
        <v>477</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205</v>
      </c>
      <c r="B50" s="1378" t="s">
        <v>206</v>
      </c>
      <c r="C50" s="1378" t="s">
        <v>207</v>
      </c>
      <c r="D50" s="1378" t="s">
        <v>208</v>
      </c>
      <c r="E50" s="2293"/>
      <c r="F50" s="2293"/>
      <c r="G50" s="2293"/>
      <c r="H50" s="2293"/>
      <c r="I50" s="2130"/>
      <c r="J50" s="1378"/>
      <c r="K50" s="1378"/>
      <c r="L50" s="1384"/>
      <c r="M50" s="1249"/>
      <c r="N50" s="1249"/>
      <c r="O50" s="1249"/>
      <c r="P50" s="2260"/>
      <c r="Q50" s="1957"/>
      <c r="R50" s="359"/>
      <c r="S50" s="1389"/>
      <c r="T50" s="1390" t="s">
        <v>424</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205</v>
      </c>
      <c r="B51" s="1378" t="s">
        <v>206</v>
      </c>
      <c r="C51" s="1378" t="s">
        <v>207</v>
      </c>
      <c r="D51" s="1378" t="s">
        <v>208</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205</v>
      </c>
      <c r="B52" s="1378" t="s">
        <v>206</v>
      </c>
      <c r="C52" s="1378" t="s">
        <v>207</v>
      </c>
      <c r="D52" s="1377"/>
      <c r="E52" s="2293"/>
      <c r="F52" s="2293"/>
      <c r="G52" s="2292"/>
      <c r="H52" s="1377"/>
      <c r="I52" s="1377"/>
      <c r="J52" s="1377"/>
      <c r="K52" s="1377"/>
      <c r="L52" s="1380"/>
      <c r="M52" s="1381"/>
      <c r="N52" s="1381"/>
      <c r="O52" s="354"/>
      <c r="P52" s="1319"/>
      <c r="Q52" s="1320"/>
      <c r="R52" s="1319"/>
      <c r="S52" s="1325"/>
      <c r="T52" s="1328" t="s">
        <v>426</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205</v>
      </c>
      <c r="B53" s="1378" t="s">
        <v>206</v>
      </c>
      <c r="C53" s="1377"/>
      <c r="D53" s="1377"/>
      <c r="E53" s="2293"/>
      <c r="F53" s="2292"/>
      <c r="G53" s="1377"/>
      <c r="H53" s="1377"/>
      <c r="I53" s="1377"/>
      <c r="J53" s="1377"/>
      <c r="K53" s="1377"/>
      <c r="L53" s="1380"/>
      <c r="M53" s="1382"/>
      <c r="N53" s="1382"/>
      <c r="O53" s="354"/>
      <c r="P53" s="1319"/>
      <c r="Q53" s="1320"/>
      <c r="R53" s="1319"/>
      <c r="S53" s="1325"/>
      <c r="T53" s="1328" t="s">
        <v>263</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205</v>
      </c>
      <c r="B54" s="1378"/>
      <c r="C54" s="1378"/>
      <c r="D54" s="1378"/>
      <c r="E54" s="2293"/>
      <c r="F54" s="1378"/>
      <c r="G54" s="1378"/>
      <c r="H54" s="1378"/>
      <c r="I54" s="1378"/>
      <c r="J54" s="1378"/>
      <c r="K54" s="1378"/>
      <c r="L54" s="1384"/>
      <c r="M54" s="1382"/>
      <c r="N54" s="1382"/>
      <c r="O54" s="354"/>
      <c r="P54" s="383"/>
      <c r="Q54" s="1347"/>
      <c r="R54" s="383"/>
      <c r="S54" s="1325"/>
      <c r="T54" s="1328" t="s">
        <v>264</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205</v>
      </c>
      <c r="B55" s="1378"/>
      <c r="C55" s="1378"/>
      <c r="D55" s="1378"/>
      <c r="E55" s="2292"/>
      <c r="F55" s="1378"/>
      <c r="G55" s="1378"/>
      <c r="H55" s="1378"/>
      <c r="I55" s="1378"/>
      <c r="J55" s="1378"/>
      <c r="K55" s="1378"/>
      <c r="L55" s="1384"/>
      <c r="M55" s="1382"/>
      <c r="N55" s="1382"/>
      <c r="O55" s="354"/>
      <c r="P55" s="383"/>
      <c r="Q55" s="1347"/>
      <c r="R55" s="383"/>
      <c r="S55" s="1325"/>
      <c r="T55" s="1328" t="s">
        <v>264</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265</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83</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35118-6488-E7AD-E502-758EED3DD57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409</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410</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490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491</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414</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415</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62</v>
      </c>
      <c r="AB8" s="1737"/>
      <c r="AC8" s="1462" t="s">
        <v>62</v>
      </c>
      <c r="AD8" s="2188" t="s">
        <v>62</v>
      </c>
      <c r="AE8" s="2329"/>
      <c r="AF8" s="2208">
        <v>1</v>
      </c>
      <c r="AG8" s="2366"/>
      <c r="AH8" s="2110" t="s">
        <v>62</v>
      </c>
      <c r="AI8" s="2329"/>
      <c r="AJ8" s="2208">
        <v>1</v>
      </c>
      <c r="AK8" s="2330" t="s">
        <v>28</v>
      </c>
      <c r="AL8" s="2110" t="s">
        <v>62</v>
      </c>
      <c r="AM8" s="2195"/>
      <c r="AN8" s="2208">
        <v>1</v>
      </c>
      <c r="AO8" s="2360"/>
      <c r="AP8" s="2361" t="s">
        <v>62</v>
      </c>
      <c r="AQ8" s="314"/>
      <c r="AR8" s="1466">
        <v>1</v>
      </c>
      <c r="AS8" s="1469" t="s">
        <v>28</v>
      </c>
      <c r="AT8" s="754"/>
      <c r="AU8" s="1260"/>
      <c r="AV8" s="754"/>
      <c r="AW8" s="1260"/>
      <c r="AX8" s="1737"/>
      <c r="AY8" s="1462" t="s">
        <v>62</v>
      </c>
      <c r="AZ8" s="1737"/>
      <c r="BA8" s="1462" t="s">
        <v>62</v>
      </c>
      <c r="BB8" s="1351"/>
      <c r="BC8" s="2256" t="s">
        <v>510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263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264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62</v>
      </c>
      <c r="AZ20" s="1739"/>
      <c r="BA20" s="1463" t="s">
        <v>62</v>
      </c>
      <c r="BI20" s="1158">
        <v>0</v>
      </c>
    </row>
    <row customHeight="1" ht="14.25" hidden="1">
      <c r="BD21" s="499"/>
      <c r="BE21" s="499"/>
      <c r="BF21" s="499"/>
      <c r="BG21" s="499"/>
      <c r="BH21" s="499"/>
      <c r="BI21" s="1158">
        <v>0</v>
      </c>
    </row>
    <row customHeight="1" ht="14.25" hidden="1">
      <c r="O22" s="1370" t="s">
        <v>427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428</v>
      </c>
      <c r="P24" s="1511"/>
      <c r="Q24" s="1513"/>
      <c r="R24" s="1513"/>
      <c r="AA24" s="1510" t="s">
        <v>430</v>
      </c>
      <c r="AC24" s="1510" t="s">
        <v>431</v>
      </c>
      <c r="AD24" s="1510" t="s">
        <v>478</v>
      </c>
      <c r="AH24" s="1510" t="s">
        <v>478</v>
      </c>
      <c r="AK24" s="1510" t="s">
        <v>515</v>
      </c>
      <c r="AL24" s="1510" t="s">
        <v>478</v>
      </c>
      <c r="AP24" s="1510" t="s">
        <v>478</v>
      </c>
      <c r="AY24" s="1510" t="s">
        <v>430</v>
      </c>
      <c r="BA24" s="1510" t="s">
        <v>431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Восточный ООО "Компания коммунальной сферы"</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Комитет Тульской области по тарифам</v>
      </c>
      <c r="W31" s="2254"/>
      <c r="X31" s="2254"/>
      <c r="Y31" s="2254"/>
      <c r="Z31" s="2254"/>
      <c r="AA31" s="2254"/>
      <c r="AB31" s="2254"/>
      <c r="AC31" s="329"/>
      <c r="AD31" s="2254" t="str">
        <f>IF(TITLE_NAME_OR_PR_CHANGE="",IF(TITLE_NAME_OR_PR="","",TITLE_NAME_OR_PR),TITLE_NAME_OR_PR_CHANGE)</f>
        <v>Комитет Тульской области по тарифам</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433</v>
      </c>
      <c r="T32" s="2253"/>
      <c r="U32" s="1375"/>
      <c r="V32" s="2267" t="str">
        <f>IF(TITLE_DATE_PR_CHANGE="",IF(TITLE_DATE_PR="","",TITLE_DATE_PR),TITLE_DATE_PR_CHANGE)</f>
        <v>45643</v>
      </c>
      <c r="W32" s="2267"/>
      <c r="X32" s="2267"/>
      <c r="Y32" s="2267"/>
      <c r="Z32" s="2267"/>
      <c r="AA32" s="2267"/>
      <c r="AB32" s="2267"/>
      <c r="AC32" s="329"/>
      <c r="AD32" s="2267" t="str">
        <f>IF(TITLE_DATE_PR_CHANGE="",IF(TITLE_DATE_PR="","",TITLE_DATE_PR),TITLE_DATE_PR_CHANGE)</f>
        <v>45643</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434</v>
      </c>
      <c r="T33" s="2253"/>
      <c r="U33" s="1375"/>
      <c r="V33" s="2254" t="str">
        <f>IF(TITLE_NUMBER_PR_CHANGE="",IF(TITLE_NUMBER_PR="","",TITLE_NUMBER_PR),TITLE_NUMBER_PR_CHANGE)</f>
        <v>49/3</v>
      </c>
      <c r="W33" s="2254"/>
      <c r="X33" s="2254"/>
      <c r="Y33" s="2254"/>
      <c r="Z33" s="2254"/>
      <c r="AA33" s="2254"/>
      <c r="AB33" s="2254"/>
      <c r="AC33" s="329"/>
      <c r="AD33" s="2254" t="str">
        <f>IF(TITLE_NUMBER_PR_CHANGE="",IF(TITLE_NUMBER_PR="","",TITLE_NUMBER_PR),TITLE_NUMBER_PR_CHANGE)</f>
        <v>49/3</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https://tarif.tularegion.ru/</v>
      </c>
      <c r="W34" s="2254"/>
      <c r="X34" s="2254"/>
      <c r="Y34" s="2254"/>
      <c r="Z34" s="2254"/>
      <c r="AA34" s="2254"/>
      <c r="AB34" s="2254"/>
      <c r="AC34" s="329"/>
      <c r="AD34" s="2254" t="str">
        <f>IF(TITLE_IST_PUB_CHANGE="",IF(TITLE_IST_PUB="","",TITLE_IST_PUB),TITLE_IST_PUB_CHANGE)</f>
        <v>https://tarif.tularegion.ru/</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433</v>
      </c>
      <c r="T36" s="2253"/>
      <c r="U36" s="1375"/>
      <c r="V36" s="2267" t="str">
        <f>IF(TITLE_DATE_PR_CHANGE="",IF(TITLE_DATE_PR="","",TITLE_DATE_PR),TITLE_DATE_PR_CHANGE)</f>
        <v>45643</v>
      </c>
      <c r="W36" s="2267"/>
      <c r="X36" s="2267"/>
      <c r="Y36" s="2267"/>
      <c r="Z36" s="2267"/>
      <c r="AA36" s="2267"/>
      <c r="AB36" s="2267"/>
      <c r="AC36" s="329"/>
      <c r="AD36" s="2267" t="str">
        <f>IF(TITLE_DATE_PR_CHANGE="",IF(TITLE_DATE_PR="","",TITLE_DATE_PR),TITLE_DATE_PR_CHANGE)</f>
        <v>45643</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434</v>
      </c>
      <c r="T37" s="2253"/>
      <c r="U37" s="1375"/>
      <c r="V37" s="2254" t="str">
        <f>IF(TITLE_NUMBER_PR_CHANGE="",IF(TITLE_NUMBER_PR="","",TITLE_NUMBER_PR),TITLE_NUMBER_PR_CHANGE)</f>
        <v>49/3</v>
      </c>
      <c r="W37" s="2254"/>
      <c r="X37" s="2254"/>
      <c r="Y37" s="2254"/>
      <c r="Z37" s="2254"/>
      <c r="AA37" s="2254"/>
      <c r="AB37" s="2254"/>
      <c r="AC37" s="329"/>
      <c r="AD37" s="2254" t="str">
        <f>IF(TITLE_NUMBER_PR_CHANGE="",IF(TITLE_NUMBER_PR="","",TITLE_NUMBER_PR),TITLE_NUMBER_PR_CHANGE)</f>
        <v>49/3</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312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313</v>
      </c>
      <c r="BI40" s="1158">
        <v>14</v>
      </c>
    </row>
    <row customHeight="1" ht="14.699999999999998">
      <c r="Q41" s="294"/>
      <c r="R41" s="379"/>
      <c r="S41" s="2276" t="s">
        <v>89</v>
      </c>
      <c r="T41" s="2212" t="s">
        <v>516</v>
      </c>
      <c r="U41" s="304"/>
      <c r="V41" s="2277" t="s">
        <v>439</v>
      </c>
      <c r="W41" s="2278"/>
      <c r="X41" s="2278"/>
      <c r="Y41" s="2278"/>
      <c r="Z41" s="2278"/>
      <c r="AA41" s="2278"/>
      <c r="AB41" s="2279"/>
      <c r="AC41" s="2280" t="s">
        <v>440</v>
      </c>
      <c r="AD41" s="2331" t="s">
        <v>517</v>
      </c>
      <c r="AE41" s="2294"/>
      <c r="AF41" s="2294"/>
      <c r="AG41" s="2332"/>
      <c r="AH41" s="2331" t="s">
        <v>518</v>
      </c>
      <c r="AI41" s="2294"/>
      <c r="AJ41" s="2294"/>
      <c r="AK41" s="2332"/>
      <c r="AL41" s="2331" t="s">
        <v>519</v>
      </c>
      <c r="AM41" s="2294"/>
      <c r="AN41" s="2294"/>
      <c r="AO41" s="2332"/>
      <c r="AP41" s="2331" t="s">
        <v>520</v>
      </c>
      <c r="AQ41" s="2294"/>
      <c r="AR41" s="2294"/>
      <c r="AS41" s="2332"/>
      <c r="AT41" s="2277" t="s">
        <v>439</v>
      </c>
      <c r="AU41" s="2278"/>
      <c r="AV41" s="2278"/>
      <c r="AW41" s="2278"/>
      <c r="AX41" s="2278"/>
      <c r="AY41" s="2278"/>
      <c r="AZ41" s="2279"/>
      <c r="BA41" s="2280" t="s">
        <v>440</v>
      </c>
      <c r="BB41" s="2283" t="s">
        <v>442</v>
      </c>
      <c r="BC41" s="2130"/>
      <c r="BI41" s="1158">
        <v>14</v>
      </c>
    </row>
    <row customHeight="1" ht="35.699999999999996">
      <c r="Q42" s="294"/>
      <c r="R42" s="379"/>
      <c r="S42" s="2276"/>
      <c r="T42" s="2212"/>
      <c r="U42" s="1034"/>
      <c r="V42" s="2195" t="s">
        <v>521</v>
      </c>
      <c r="W42" s="2196"/>
      <c r="X42" s="2195" t="s">
        <v>522</v>
      </c>
      <c r="Y42" s="2196"/>
      <c r="Z42" s="2297" t="s">
        <v>523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521</v>
      </c>
      <c r="AU42" s="2196"/>
      <c r="AV42" s="2195" t="s">
        <v>522</v>
      </c>
      <c r="AW42" s="2196"/>
      <c r="AX42" s="2297" t="s">
        <v>523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447</v>
      </c>
      <c r="F44" s="1367" t="s">
        <v>448</v>
      </c>
      <c r="G44" s="1367" t="s">
        <v>449</v>
      </c>
      <c r="H44" s="1367" t="s">
        <v>450</v>
      </c>
      <c r="I44" s="1367" t="s">
        <v>451</v>
      </c>
      <c r="J44" s="1367" t="s">
        <v>452</v>
      </c>
      <c r="K44" s="1367" t="s">
        <v>453</v>
      </c>
      <c r="L44" s="1367" t="s">
        <v>428</v>
      </c>
      <c r="Q44" s="294"/>
      <c r="R44" s="379"/>
      <c r="S44" s="2276"/>
      <c r="T44" s="2212"/>
      <c r="U44" s="305"/>
      <c r="V44" s="1451" t="s">
        <v>487</v>
      </c>
      <c r="W44" s="1451" t="s">
        <v>488</v>
      </c>
      <c r="X44" s="1451" t="s">
        <v>487</v>
      </c>
      <c r="Y44" s="1451" t="s">
        <v>488</v>
      </c>
      <c r="Z44" s="1458" t="s">
        <v>456</v>
      </c>
      <c r="AA44" s="2273" t="s">
        <v>457</v>
      </c>
      <c r="AB44" s="2274"/>
      <c r="AC44" s="2282"/>
      <c r="AD44" s="2336"/>
      <c r="AE44" s="2337"/>
      <c r="AF44" s="2337"/>
      <c r="AG44" s="2338"/>
      <c r="AH44" s="2336"/>
      <c r="AI44" s="2337"/>
      <c r="AJ44" s="2337"/>
      <c r="AK44" s="2338"/>
      <c r="AL44" s="2336"/>
      <c r="AM44" s="2337"/>
      <c r="AN44" s="2337"/>
      <c r="AO44" s="2338"/>
      <c r="AP44" s="2336"/>
      <c r="AQ44" s="2337"/>
      <c r="AR44" s="2337"/>
      <c r="AS44" s="2338"/>
      <c r="AT44" s="1451" t="s">
        <v>487</v>
      </c>
      <c r="AU44" s="1451" t="s">
        <v>488</v>
      </c>
      <c r="AV44" s="1451" t="s">
        <v>487</v>
      </c>
      <c r="AW44" s="1451" t="s">
        <v>488</v>
      </c>
      <c r="AX44" s="1458" t="s">
        <v>456</v>
      </c>
      <c r="AY44" s="2273" t="s">
        <v>457</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245</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245</v>
      </c>
      <c r="B47" s="1366" t="s">
        <v>246</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409</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410</v>
      </c>
      <c r="BE47" s="503"/>
      <c r="BF47" s="503" t="str">
        <f>IF(T47="","",T47)</f>
        <v>Территория действия тарифа</v>
      </c>
      <c r="BG47" s="503"/>
      <c r="BH47" s="503"/>
      <c r="BI47" s="1158">
        <v>21</v>
      </c>
    </row>
    <row customHeight="1" ht="43.050000000000004">
      <c r="A48" s="1366" t="s">
        <v>245</v>
      </c>
      <c r="B48" s="1366" t="s">
        <v>246</v>
      </c>
      <c r="C48" s="1366" t="s">
        <v>247</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490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491</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245</v>
      </c>
      <c r="B49" s="1346" t="s">
        <v>246</v>
      </c>
      <c r="C49" s="1346" t="s">
        <v>247</v>
      </c>
      <c r="D49" s="1346" t="s">
        <v>524</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414</v>
      </c>
      <c r="BE49" s="503"/>
      <c r="BF49" s="503" t="str">
        <f>IF(T49="","",T49)</f>
        <v/>
      </c>
      <c r="BG49" s="503"/>
      <c r="BH49" s="503"/>
      <c r="BI49" s="514">
        <v>0</v>
      </c>
    </row>
    <row s="1645" customFormat="1" customHeight="1" ht="0">
      <c r="A50" s="1346" t="s">
        <v>245</v>
      </c>
      <c r="B50" s="1346" t="s">
        <v>246</v>
      </c>
      <c r="C50" s="1346" t="s">
        <v>247</v>
      </c>
      <c r="D50" s="1346" t="s">
        <v>524</v>
      </c>
      <c r="E50" s="2262"/>
      <c r="F50" s="2262"/>
      <c r="G50" s="2262"/>
      <c r="H50" s="2262"/>
      <c r="I50" s="2259" t="str">
        <f>S49&amp;".1"</f>
        <v>.1</v>
      </c>
      <c r="J50" s="1346"/>
      <c r="K50" s="1346"/>
      <c r="L50" s="1349" t="s">
        <v>415</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245</v>
      </c>
      <c r="B51" s="1346" t="s">
        <v>246</v>
      </c>
      <c r="C51" s="1346" t="s">
        <v>247</v>
      </c>
      <c r="D51" s="1346" t="s">
        <v>524</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245</v>
      </c>
      <c r="B52" s="1366" t="s">
        <v>246</v>
      </c>
      <c r="C52" s="1366" t="s">
        <v>247</v>
      </c>
      <c r="D52" s="1366" t="s">
        <v>524</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62</v>
      </c>
      <c r="AB52" s="1737"/>
      <c r="AC52" s="1462" t="s">
        <v>62</v>
      </c>
      <c r="AD52" s="2188" t="s">
        <v>62</v>
      </c>
      <c r="AE52" s="2329"/>
      <c r="AF52" s="2208">
        <v>1</v>
      </c>
      <c r="AG52" s="2366"/>
      <c r="AH52" s="2110" t="s">
        <v>62</v>
      </c>
      <c r="AI52" s="2329"/>
      <c r="AJ52" s="2208">
        <v>1</v>
      </c>
      <c r="AK52" s="2330" t="s">
        <v>28</v>
      </c>
      <c r="AL52" s="2110" t="s">
        <v>62</v>
      </c>
      <c r="AM52" s="2195"/>
      <c r="AN52" s="2208">
        <v>1</v>
      </c>
      <c r="AO52" s="2360"/>
      <c r="AP52" s="2361" t="s">
        <v>62</v>
      </c>
      <c r="AQ52" s="314"/>
      <c r="AR52" s="1466">
        <v>1</v>
      </c>
      <c r="AS52" s="1469" t="s">
        <v>28</v>
      </c>
      <c r="AT52" s="754"/>
      <c r="AU52" s="1260"/>
      <c r="AV52" s="754"/>
      <c r="AW52" s="1260"/>
      <c r="AX52" s="1737"/>
      <c r="AY52" s="1462" t="s">
        <v>62</v>
      </c>
      <c r="AZ52" s="1737"/>
      <c r="BA52" s="1462" t="s">
        <v>62</v>
      </c>
      <c r="BB52" s="1351"/>
      <c r="BC52" s="2256" t="s">
        <v>510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511</v>
      </c>
      <c r="AT53" s="1396"/>
      <c r="AU53" s="1499"/>
      <c r="AV53" s="1396"/>
      <c r="AW53" s="1499"/>
      <c r="AX53" s="1396"/>
      <c r="AY53" s="1396"/>
      <c r="AZ53" s="1396"/>
      <c r="BA53" s="1396"/>
      <c r="BB53" s="1400"/>
      <c r="BC53" s="2257"/>
      <c r="BE53" s="503"/>
      <c r="BF53" s="503"/>
      <c r="BG53" s="503"/>
      <c r="BH53" s="503"/>
      <c r="BI53" s="1158">
        <v>11</v>
      </c>
    </row>
    <row customHeight="1" ht="11.549999999999999">
      <c r="A54" s="1366" t="s">
        <v>245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245</v>
      </c>
      <c r="B56" s="1366" t="s">
        <v>246</v>
      </c>
      <c r="C56" s="1366" t="s">
        <v>247</v>
      </c>
      <c r="D56" s="1366" t="s">
        <v>524</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245</v>
      </c>
      <c r="B57" s="1366" t="s">
        <v>246</v>
      </c>
      <c r="C57" s="1366" t="s">
        <v>247</v>
      </c>
      <c r="D57" s="1366" t="s">
        <v>524</v>
      </c>
      <c r="E57" s="2262"/>
      <c r="F57" s="2262"/>
      <c r="G57" s="2262"/>
      <c r="H57" s="2262"/>
      <c r="I57" s="2289"/>
      <c r="J57" s="2259"/>
      <c r="K57" s="1366"/>
      <c r="L57" s="1367"/>
      <c r="P57" s="2260"/>
      <c r="Q57" s="2260"/>
      <c r="R57" s="359"/>
      <c r="S57" s="1281"/>
      <c r="T57" s="290" t="s">
        <v>477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245</v>
      </c>
      <c r="B58" s="1346" t="s">
        <v>246</v>
      </c>
      <c r="C58" s="1346" t="s">
        <v>247</v>
      </c>
      <c r="D58" s="1346" t="s">
        <v>524</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245</v>
      </c>
      <c r="B59" s="1346" t="s">
        <v>246</v>
      </c>
      <c r="C59" s="1346" t="s">
        <v>247</v>
      </c>
      <c r="D59" s="1346" t="s">
        <v>524</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245</v>
      </c>
      <c r="B60" s="1346" t="s">
        <v>246</v>
      </c>
      <c r="C60" s="1346" t="s">
        <v>247</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245</v>
      </c>
      <c r="B61" s="1346" t="s">
        <v>246</v>
      </c>
      <c r="C61" s="1317"/>
      <c r="D61" s="1317"/>
      <c r="E61" s="2262"/>
      <c r="F61" s="2261"/>
      <c r="G61" s="1317"/>
      <c r="H61" s="1317"/>
      <c r="I61" s="1317"/>
      <c r="J61" s="1317"/>
      <c r="K61" s="1317"/>
      <c r="L61" s="1467"/>
      <c r="M61" s="1324"/>
      <c r="N61" s="1324"/>
      <c r="P61" s="1319"/>
      <c r="Q61" s="1320"/>
      <c r="R61" s="1319"/>
      <c r="S61" s="1325"/>
      <c r="T61" s="1328" t="s">
        <v>263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245</v>
      </c>
      <c r="B62" s="1346"/>
      <c r="C62" s="1346"/>
      <c r="D62" s="1346"/>
      <c r="E62" s="2261"/>
      <c r="F62" s="1346"/>
      <c r="G62" s="1346"/>
      <c r="H62" s="1346"/>
      <c r="I62" s="1346"/>
      <c r="J62" s="1346"/>
      <c r="K62" s="1346"/>
      <c r="L62" s="1349"/>
      <c r="M62" s="1324"/>
      <c r="N62" s="1324"/>
      <c r="O62" s="521"/>
      <c r="P62" s="383"/>
      <c r="Q62" s="1347"/>
      <c r="R62" s="383"/>
      <c r="S62" s="1325"/>
      <c r="T62" s="1328" t="s">
        <v>264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265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C1098-13A8-3AF6-9F64-AC14C34D392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526</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492</v>
      </c>
      <c r="U5" s="303"/>
      <c r="V5" s="2353"/>
      <c r="W5" s="2354"/>
      <c r="X5" s="2354"/>
      <c r="Y5" s="2354"/>
      <c r="Z5" s="2354"/>
      <c r="AA5" s="2354"/>
      <c r="AB5" s="2355"/>
      <c r="AC5" s="2356"/>
      <c r="AD5" s="2357"/>
      <c r="AE5" s="2357"/>
      <c r="AF5" s="2357"/>
      <c r="AG5" s="2357"/>
      <c r="AH5" s="2357"/>
      <c r="AI5" s="2357"/>
      <c r="AJ5" s="2358"/>
      <c r="AK5" s="1261" t="s">
        <v>493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418</v>
      </c>
      <c r="P6" s="2260"/>
      <c r="Q6" s="2260">
        <v>1</v>
      </c>
      <c r="R6" s="360"/>
      <c r="S6" s="1496">
        <f>$J6</f>
      </c>
      <c r="T6" s="289" t="s">
        <v>419</v>
      </c>
      <c r="U6" s="303"/>
      <c r="V6" s="2248"/>
      <c r="W6" s="2249"/>
      <c r="X6" s="2249"/>
      <c r="Y6" s="2249"/>
      <c r="Z6" s="2249"/>
      <c r="AA6" s="2249"/>
      <c r="AB6" s="2250"/>
      <c r="AC6" s="2248"/>
      <c r="AD6" s="2249"/>
      <c r="AE6" s="2249"/>
      <c r="AF6" s="2249"/>
      <c r="AG6" s="2249"/>
      <c r="AH6" s="2249"/>
      <c r="AI6" s="2249"/>
      <c r="AJ6" s="2250"/>
      <c r="AK6" s="1310" t="s">
        <v>494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495</v>
      </c>
      <c r="U9" s="370"/>
      <c r="V9" s="370"/>
      <c r="W9" s="370"/>
      <c r="X9" s="370"/>
      <c r="Y9" s="370"/>
      <c r="Z9" s="370"/>
      <c r="AA9" s="370"/>
      <c r="AB9" s="370"/>
      <c r="AC9" s="370"/>
      <c r="AD9" s="370"/>
      <c r="AE9" s="370"/>
      <c r="AF9" s="370"/>
      <c r="AG9" s="370"/>
      <c r="AH9" s="370"/>
      <c r="AI9" s="370"/>
      <c r="AJ9" s="370"/>
      <c r="AK9" s="1261" t="s">
        <v>496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263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264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428</v>
      </c>
      <c r="P20" s="1365"/>
      <c r="Q20" s="1445"/>
      <c r="R20" s="1445"/>
      <c r="S20" s="732"/>
      <c r="T20" s="1163" t="s">
        <v>429</v>
      </c>
      <c r="Z20" s="189" t="s">
        <v>430</v>
      </c>
      <c r="AB20" s="189" t="s">
        <v>431</v>
      </c>
      <c r="AC20" s="1163" t="s">
        <v>429</v>
      </c>
      <c r="AG20" s="189" t="s">
        <v>432</v>
      </c>
      <c r="AI20" s="189" t="s">
        <v>431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Восточный ООО "Компания коммунальной сферы"</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Комитет Тульской области по тарифам</v>
      </c>
      <c r="W27" s="2254"/>
      <c r="X27" s="2254"/>
      <c r="Y27" s="2254"/>
      <c r="Z27" s="2254"/>
      <c r="AA27" s="2254"/>
      <c r="AB27" s="329"/>
      <c r="AC27" s="2254" t="str">
        <f>IF(TITLE_NAME_OR_PR_CHANGE="",IF(TITLE_NAME_OR_PR="","",TITLE_NAME_OR_PR),TITLE_NAME_OR_PR_CHANGE)</f>
        <v>Комитет Тульской области по тарифам</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433</v>
      </c>
      <c r="T28" s="2253"/>
      <c r="U28" s="1375"/>
      <c r="V28" s="2267" t="str">
        <f>IF(TITLE_DATE_PR_CHANGE="",IF(TITLE_DATE_PR="","",TITLE_DATE_PR),TITLE_DATE_PR_CHANGE)</f>
        <v>45643</v>
      </c>
      <c r="W28" s="2267"/>
      <c r="X28" s="2267"/>
      <c r="Y28" s="2267"/>
      <c r="Z28" s="2267"/>
      <c r="AA28" s="2267"/>
      <c r="AB28" s="329"/>
      <c r="AC28" s="2267" t="str">
        <f>IF(TITLE_DATE_PR_CHANGE="",IF(TITLE_DATE_PR="","",TITLE_DATE_PR),TITLE_DATE_PR_CHANGE)</f>
        <v>45643</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434</v>
      </c>
      <c r="T29" s="2253"/>
      <c r="U29" s="1375"/>
      <c r="V29" s="2254" t="str">
        <f>IF(TITLE_NUMBER_PR_CHANGE="",IF(TITLE_NUMBER_PR="","",TITLE_NUMBER_PR),TITLE_NUMBER_PR_CHANGE)</f>
        <v>49/3</v>
      </c>
      <c r="W29" s="2254"/>
      <c r="X29" s="2254"/>
      <c r="Y29" s="2254"/>
      <c r="Z29" s="2254"/>
      <c r="AA29" s="2254"/>
      <c r="AB29" s="329"/>
      <c r="AC29" s="2254" t="str">
        <f>IF(TITLE_NUMBER_PR_CHANGE="",IF(TITLE_NUMBER_PR="","",TITLE_NUMBER_PR),TITLE_NUMBER_PR_CHANGE)</f>
        <v>49/3</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https://tarif.tularegion.ru/</v>
      </c>
      <c r="W30" s="2254"/>
      <c r="X30" s="2254"/>
      <c r="Y30" s="2254"/>
      <c r="Z30" s="2254"/>
      <c r="AA30" s="2254"/>
      <c r="AB30" s="329"/>
      <c r="AC30" s="2254" t="str">
        <f>IF(TITLE_IST_PUB_CHANGE="",IF(TITLE_IST_PUB="","",TITLE_IST_PUB),TITLE_IST_PUB_CHANGE)</f>
        <v>https://tarif.tularegion.ru/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435</v>
      </c>
      <c r="T32" s="2253"/>
      <c r="U32" s="1375"/>
      <c r="V32" s="2267" t="str">
        <f>IF(TITLE_DATE_PR_CHANGE="",IF(TITLE_DATE_PR="","",TITLE_DATE_PR),TITLE_DATE_PR_CHANGE)</f>
        <v>45643</v>
      </c>
      <c r="W32" s="2267"/>
      <c r="X32" s="2267"/>
      <c r="Y32" s="2267"/>
      <c r="Z32" s="2267"/>
      <c r="AA32" s="2267"/>
      <c r="AB32" s="329"/>
      <c r="AC32" s="2267" t="str">
        <f>IF(TITLE_DATE_PR_CHANGE="",IF(TITLE_DATE_PR="","",TITLE_DATE_PR),TITLE_DATE_PR_CHANGE)</f>
        <v>45643</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436</v>
      </c>
      <c r="T33" s="2253"/>
      <c r="U33" s="1375"/>
      <c r="V33" s="2254" t="str">
        <f>IF(TITLE_NUMBER_PR_CHANGE="",IF(TITLE_NUMBER_PR="","",TITLE_NUMBER_PR),TITLE_NUMBER_PR_CHANGE)</f>
        <v>49/3</v>
      </c>
      <c r="W33" s="2254"/>
      <c r="X33" s="2254"/>
      <c r="Y33" s="2254"/>
      <c r="Z33" s="2254"/>
      <c r="AA33" s="2254"/>
      <c r="AB33" s="329"/>
      <c r="AC33" s="2254" t="str">
        <f>IF(TITLE_NUMBER_PR_CHANGE="",IF(TITLE_NUMBER_PR="","",TITLE_NUMBER_PR),TITLE_NUMBER_PR_CHANGE)</f>
        <v>49/3</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437</v>
      </c>
      <c r="AC34" s="329"/>
      <c r="AD34" s="329"/>
      <c r="AE34" s="329"/>
      <c r="AF34" s="329"/>
      <c r="AG34" s="329"/>
      <c r="AH34" s="329"/>
      <c r="AI34" s="281" t="s">
        <v>437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312</v>
      </c>
      <c r="T36" s="2130"/>
      <c r="U36" s="2130"/>
      <c r="V36" s="2130"/>
      <c r="W36" s="2130"/>
      <c r="X36" s="2130"/>
      <c r="Y36" s="2130"/>
      <c r="Z36" s="2130"/>
      <c r="AA36" s="2130"/>
      <c r="AB36" s="2130"/>
      <c r="AC36" s="2130"/>
      <c r="AD36" s="2130"/>
      <c r="AE36" s="2130"/>
      <c r="AF36" s="2130"/>
      <c r="AG36" s="2130"/>
      <c r="AH36" s="2130"/>
      <c r="AI36" s="2130"/>
      <c r="AJ36" s="2130"/>
      <c r="AK36" s="2130" t="s">
        <v>313</v>
      </c>
      <c r="AQ36" s="1158">
        <v>14</v>
      </c>
    </row>
    <row customHeight="1" ht="14.699999999999998">
      <c r="Q37" s="379"/>
      <c r="R37" s="379"/>
      <c r="S37" s="2276" t="s">
        <v>89</v>
      </c>
      <c r="T37" s="2212" t="s">
        <v>438</v>
      </c>
      <c r="U37" s="304"/>
      <c r="V37" s="2277" t="s">
        <v>439</v>
      </c>
      <c r="W37" s="2278"/>
      <c r="X37" s="2278"/>
      <c r="Y37" s="2278"/>
      <c r="Z37" s="2278"/>
      <c r="AA37" s="2279"/>
      <c r="AB37" s="2280" t="s">
        <v>440</v>
      </c>
      <c r="AC37" s="2277" t="s">
        <v>439</v>
      </c>
      <c r="AD37" s="2278"/>
      <c r="AE37" s="2278"/>
      <c r="AF37" s="2278"/>
      <c r="AG37" s="2278"/>
      <c r="AH37" s="2279"/>
      <c r="AI37" s="2280" t="s">
        <v>441</v>
      </c>
      <c r="AJ37" s="2283" t="s">
        <v>442</v>
      </c>
      <c r="AK37" s="2130"/>
      <c r="AQ37" s="1158">
        <v>14</v>
      </c>
    </row>
    <row customHeight="1" ht="35.699999999999996">
      <c r="Q38" s="379"/>
      <c r="R38" s="379"/>
      <c r="S38" s="2276"/>
      <c r="T38" s="2212"/>
      <c r="U38" s="1034"/>
      <c r="V38" s="1486" t="s">
        <v>498</v>
      </c>
      <c r="W38" s="2265" t="s">
        <v>445</v>
      </c>
      <c r="X38" s="2266"/>
      <c r="Y38" s="2265" t="s">
        <v>446</v>
      </c>
      <c r="Z38" s="2272"/>
      <c r="AA38" s="2266"/>
      <c r="AB38" s="2281"/>
      <c r="AC38" s="1486" t="s">
        <v>498</v>
      </c>
      <c r="AD38" s="2265" t="s">
        <v>445</v>
      </c>
      <c r="AE38" s="2266"/>
      <c r="AF38" s="2265" t="s">
        <v>446</v>
      </c>
      <c r="AG38" s="2272"/>
      <c r="AH38" s="2266"/>
      <c r="AI38" s="2281"/>
      <c r="AJ38" s="2284"/>
      <c r="AK38" s="2130"/>
      <c r="AQ38" s="1158">
        <v>34</v>
      </c>
    </row>
    <row customHeight="1" ht="90.3">
      <c r="A39" s="1373"/>
      <c r="B39" s="1373" t="s">
        <v>136</v>
      </c>
      <c r="C39" s="1373" t="s">
        <v>137</v>
      </c>
      <c r="D39" s="1373" t="s">
        <v>138</v>
      </c>
      <c r="E39" s="1367" t="s">
        <v>447</v>
      </c>
      <c r="F39" s="1367" t="s">
        <v>448</v>
      </c>
      <c r="G39" s="1367" t="s">
        <v>449</v>
      </c>
      <c r="H39" s="1367"/>
      <c r="I39" s="1367" t="s">
        <v>499</v>
      </c>
      <c r="J39" s="1367" t="s">
        <v>452</v>
      </c>
      <c r="K39" s="1367" t="s">
        <v>500</v>
      </c>
      <c r="L39" s="1367" t="s">
        <v>428</v>
      </c>
      <c r="Q39" s="379"/>
      <c r="R39" s="379"/>
      <c r="S39" s="2276"/>
      <c r="T39" s="2212"/>
      <c r="U39" s="305"/>
      <c r="V39" s="1486" t="s">
        <v>527</v>
      </c>
      <c r="W39" s="1225" t="s">
        <v>528</v>
      </c>
      <c r="X39" s="1225" t="s">
        <v>503</v>
      </c>
      <c r="Y39" s="1492" t="s">
        <v>456</v>
      </c>
      <c r="Z39" s="2273" t="s">
        <v>457</v>
      </c>
      <c r="AA39" s="2274"/>
      <c r="AB39" s="2282"/>
      <c r="AC39" s="1486" t="s">
        <v>527</v>
      </c>
      <c r="AD39" s="1225" t="s">
        <v>528</v>
      </c>
      <c r="AE39" s="1225" t="s">
        <v>503</v>
      </c>
      <c r="AF39" s="1492" t="s">
        <v>456</v>
      </c>
      <c r="AG39" s="2273" t="s">
        <v>457</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278</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278</v>
      </c>
      <c r="B42" s="1366" t="s">
        <v>279</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410</v>
      </c>
      <c r="AM42" s="503"/>
      <c r="AN42" s="503" t="str">
        <f>IF(T42="","",T42)</f>
        <v>Территория действия тарифа</v>
      </c>
      <c r="AO42" s="503"/>
      <c r="AP42" s="503"/>
      <c r="AQ42" s="1158">
        <v>23</v>
      </c>
    </row>
    <row customHeight="1" ht="24">
      <c r="A43" s="1366" t="s">
        <v>278</v>
      </c>
      <c r="B43" s="1366" t="s">
        <v>279</v>
      </c>
      <c r="C43" s="1366" t="s">
        <v>280</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526</v>
      </c>
      <c r="AM43" s="503"/>
      <c r="AN43" s="503" t="str">
        <f>IF(T43="","",T43)</f>
        <v>Наименование централизованной системы водоотведения</v>
      </c>
      <c r="AO43" s="503"/>
      <c r="AP43" s="503"/>
      <c r="AQ43" s="1158">
        <v>23</v>
      </c>
    </row>
    <row customHeight="1" ht="24">
      <c r="A44" s="1366" t="s">
        <v>278</v>
      </c>
      <c r="B44" s="1366" t="s">
        <v>279</v>
      </c>
      <c r="C44" s="1366" t="s">
        <v>280</v>
      </c>
      <c r="D44" s="1366" t="s">
        <v>529</v>
      </c>
      <c r="E44" s="2262"/>
      <c r="F44" s="2262"/>
      <c r="G44" s="2262"/>
      <c r="H44" s="2262"/>
      <c r="I44" s="2259" t="str">
        <f>S43&amp;".1"</f>
        <v>...1</v>
      </c>
      <c r="J44" s="1366"/>
      <c r="K44" s="1366"/>
      <c r="L44" s="1367"/>
      <c r="P44" s="2260">
        <v>1</v>
      </c>
      <c r="Q44" s="1484"/>
      <c r="R44" s="359"/>
      <c r="S44" s="1496" t="str">
        <f>$I44</f>
        <v>...1</v>
      </c>
      <c r="T44" s="288" t="s">
        <v>492</v>
      </c>
      <c r="U44" s="303"/>
      <c r="V44" s="2353"/>
      <c r="W44" s="2354"/>
      <c r="X44" s="2354"/>
      <c r="Y44" s="2354"/>
      <c r="Z44" s="2354"/>
      <c r="AA44" s="2354"/>
      <c r="AB44" s="2355"/>
      <c r="AC44" s="2356"/>
      <c r="AD44" s="2357"/>
      <c r="AE44" s="2357"/>
      <c r="AF44" s="2357"/>
      <c r="AG44" s="2357"/>
      <c r="AH44" s="2357"/>
      <c r="AI44" s="2357"/>
      <c r="AJ44" s="2358"/>
      <c r="AK44" s="1261" t="s">
        <v>493</v>
      </c>
      <c r="AM44" s="503"/>
      <c r="AN44" s="503" t="str">
        <f>IF(T44="","",T44)</f>
        <v>Наименование признака дифференциации</v>
      </c>
      <c r="AO44" s="503"/>
      <c r="AP44" s="503"/>
      <c r="AQ44" s="1158">
        <v>23</v>
      </c>
    </row>
    <row customHeight="1" ht="24">
      <c r="A45" s="1366" t="s">
        <v>278</v>
      </c>
      <c r="B45" s="1366" t="s">
        <v>279</v>
      </c>
      <c r="C45" s="1366" t="s">
        <v>280</v>
      </c>
      <c r="D45" s="1366" t="s">
        <v>529</v>
      </c>
      <c r="E45" s="2262"/>
      <c r="F45" s="2262"/>
      <c r="G45" s="2262"/>
      <c r="H45" s="2262"/>
      <c r="I45" s="2289"/>
      <c r="J45" s="2259" t="str">
        <f>I44&amp;".1"</f>
        <v>...1.1</v>
      </c>
      <c r="K45" s="1366"/>
      <c r="L45" s="1367" t="s">
        <v>418</v>
      </c>
      <c r="P45" s="2260"/>
      <c r="Q45" s="2260">
        <v>1</v>
      </c>
      <c r="R45" s="360"/>
      <c r="S45" s="1496" t="str">
        <f>$J45</f>
        <v>...1.1</v>
      </c>
      <c r="T45" s="289" t="s">
        <v>419</v>
      </c>
      <c r="U45" s="303"/>
      <c r="V45" s="2248"/>
      <c r="W45" s="2249"/>
      <c r="X45" s="2249"/>
      <c r="Y45" s="2249"/>
      <c r="Z45" s="2249"/>
      <c r="AA45" s="2249"/>
      <c r="AB45" s="2250"/>
      <c r="AC45" s="2248"/>
      <c r="AD45" s="2249"/>
      <c r="AE45" s="2249"/>
      <c r="AF45" s="2249"/>
      <c r="AG45" s="2249"/>
      <c r="AH45" s="2249"/>
      <c r="AI45" s="2249"/>
      <c r="AJ45" s="2250"/>
      <c r="AK45" s="1310" t="s">
        <v>494</v>
      </c>
      <c r="AM45" s="503"/>
      <c r="AN45" s="503" t="str">
        <f>IF(T45="","",T45)</f>
        <v>Группа потребителей</v>
      </c>
      <c r="AO45" s="503"/>
      <c r="AP45" s="503"/>
      <c r="AQ45" s="1158">
        <v>23</v>
      </c>
    </row>
    <row customHeight="1" ht="24">
      <c r="A46" s="1366" t="s">
        <v>278</v>
      </c>
      <c r="B46" s="1366" t="s">
        <v>279</v>
      </c>
      <c r="C46" s="1366" t="s">
        <v>280</v>
      </c>
      <c r="D46" s="1366" t="s">
        <v>529</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278</v>
      </c>
      <c r="B47" s="1366" t="s">
        <v>279</v>
      </c>
      <c r="C47" s="1366" t="s">
        <v>280</v>
      </c>
      <c r="D47" s="1366" t="s">
        <v>529</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278</v>
      </c>
      <c r="B48" s="1366" t="s">
        <v>279</v>
      </c>
      <c r="C48" s="1366" t="s">
        <v>280</v>
      </c>
      <c r="D48" s="1366" t="s">
        <v>529</v>
      </c>
      <c r="E48" s="2262"/>
      <c r="F48" s="2262"/>
      <c r="G48" s="2262"/>
      <c r="H48" s="2262"/>
      <c r="I48" s="2289"/>
      <c r="J48" s="2259"/>
      <c r="K48" s="1366"/>
      <c r="L48" s="1367"/>
      <c r="P48" s="2260"/>
      <c r="Q48" s="2260"/>
      <c r="R48" s="359"/>
      <c r="S48" s="1281"/>
      <c r="T48" s="290" t="s">
        <v>495</v>
      </c>
      <c r="U48" s="370"/>
      <c r="V48" s="370"/>
      <c r="W48" s="370"/>
      <c r="X48" s="370"/>
      <c r="Y48" s="370"/>
      <c r="Z48" s="370"/>
      <c r="AA48" s="370"/>
      <c r="AB48" s="370"/>
      <c r="AC48" s="370"/>
      <c r="AD48" s="370"/>
      <c r="AE48" s="370"/>
      <c r="AF48" s="370"/>
      <c r="AG48" s="370"/>
      <c r="AH48" s="370"/>
      <c r="AI48" s="370"/>
      <c r="AJ48" s="370"/>
      <c r="AK48" s="1261" t="s">
        <v>496</v>
      </c>
      <c r="AM48" s="503"/>
      <c r="AN48" s="503" t="str">
        <f>IF(T48="","",T48)</f>
        <v>Добавить значение признака дифференциации</v>
      </c>
      <c r="AO48" s="503"/>
      <c r="AP48" s="503"/>
      <c r="AQ48" s="1158">
        <v>20</v>
      </c>
    </row>
    <row customHeight="1" ht="22.049999999999997">
      <c r="A49" s="1366" t="s">
        <v>278</v>
      </c>
      <c r="B49" s="1366" t="s">
        <v>279</v>
      </c>
      <c r="C49" s="1366" t="s">
        <v>280</v>
      </c>
      <c r="D49" s="1366" t="s">
        <v>529</v>
      </c>
      <c r="E49" s="2262"/>
      <c r="F49" s="2262"/>
      <c r="G49" s="2262"/>
      <c r="H49" s="2262"/>
      <c r="I49" s="2259"/>
      <c r="J49" s="1366"/>
      <c r="K49" s="1366"/>
      <c r="L49" s="1367"/>
      <c r="P49" s="2260"/>
      <c r="Q49" s="1484"/>
      <c r="R49" s="359"/>
      <c r="S49" s="1281"/>
      <c r="T49" s="368" t="s">
        <v>424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278</v>
      </c>
      <c r="B50" s="1366" t="s">
        <v>279</v>
      </c>
      <c r="C50" s="1366" t="s">
        <v>280</v>
      </c>
      <c r="D50" s="1366" t="s">
        <v>529</v>
      </c>
      <c r="E50" s="2262"/>
      <c r="F50" s="2262"/>
      <c r="G50" s="2262"/>
      <c r="H50" s="2261"/>
      <c r="I50" s="1366"/>
      <c r="J50" s="1366"/>
      <c r="K50" s="1366"/>
      <c r="L50" s="1367"/>
      <c r="M50" s="1368"/>
      <c r="N50" s="1368"/>
      <c r="O50" s="540"/>
      <c r="P50" s="363"/>
      <c r="Q50" s="378"/>
      <c r="R50" s="358"/>
      <c r="S50" s="1281"/>
      <c r="T50" s="375" t="s">
        <v>497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278</v>
      </c>
      <c r="B51" s="1346" t="s">
        <v>279</v>
      </c>
      <c r="C51" s="1317"/>
      <c r="D51" s="1317"/>
      <c r="E51" s="2262"/>
      <c r="F51" s="2261"/>
      <c r="G51" s="1317"/>
      <c r="H51" s="1317"/>
      <c r="I51" s="1317"/>
      <c r="J51" s="1317"/>
      <c r="K51" s="1317"/>
      <c r="L51" s="1497"/>
      <c r="M51" s="1324"/>
      <c r="N51" s="1324"/>
      <c r="P51" s="1319"/>
      <c r="Q51" s="1320"/>
      <c r="R51" s="1319"/>
      <c r="S51" s="1325"/>
      <c r="T51" s="1328" t="s">
        <v>263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278</v>
      </c>
      <c r="B52" s="1346"/>
      <c r="C52" s="1346"/>
      <c r="D52" s="1346"/>
      <c r="E52" s="2261"/>
      <c r="F52" s="1346"/>
      <c r="G52" s="1346"/>
      <c r="H52" s="1346"/>
      <c r="I52" s="1346"/>
      <c r="J52" s="1346"/>
      <c r="K52" s="1346"/>
      <c r="L52" s="1349"/>
      <c r="M52" s="1324"/>
      <c r="N52" s="1324"/>
      <c r="O52" s="521"/>
      <c r="P52" s="383"/>
      <c r="Q52" s="1347"/>
      <c r="R52" s="383"/>
      <c r="S52" s="1325"/>
      <c r="T52" s="1328" t="s">
        <v>264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265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4B6BC-9F99-5BD8-4C7C-30F0F8DCFF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526</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492</v>
      </c>
      <c r="U5" s="303"/>
      <c r="V5" s="2353"/>
      <c r="W5" s="2354"/>
      <c r="X5" s="2354"/>
      <c r="Y5" s="2354"/>
      <c r="Z5" s="2354"/>
      <c r="AA5" s="2354"/>
      <c r="AB5" s="2355"/>
      <c r="AC5" s="2356"/>
      <c r="AD5" s="2357"/>
      <c r="AE5" s="2357"/>
      <c r="AF5" s="2357"/>
      <c r="AG5" s="2357"/>
      <c r="AH5" s="2357"/>
      <c r="AI5" s="2357"/>
      <c r="AJ5" s="2358"/>
      <c r="AK5" s="1261" t="s">
        <v>493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418</v>
      </c>
      <c r="P6" s="2260"/>
      <c r="Q6" s="2260">
        <v>1</v>
      </c>
      <c r="R6" s="360"/>
      <c r="S6" s="1496">
        <f>$J6</f>
      </c>
      <c r="T6" s="289" t="s">
        <v>419</v>
      </c>
      <c r="U6" s="303"/>
      <c r="V6" s="2248"/>
      <c r="W6" s="2249"/>
      <c r="X6" s="2249"/>
      <c r="Y6" s="2249"/>
      <c r="Z6" s="2249"/>
      <c r="AA6" s="2249"/>
      <c r="AB6" s="2250"/>
      <c r="AC6" s="2248"/>
      <c r="AD6" s="2249"/>
      <c r="AE6" s="2249"/>
      <c r="AF6" s="2249"/>
      <c r="AG6" s="2249"/>
      <c r="AH6" s="2249"/>
      <c r="AI6" s="2249"/>
      <c r="AJ6" s="2250"/>
      <c r="AK6" s="1310" t="s">
        <v>494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495</v>
      </c>
      <c r="U9" s="370"/>
      <c r="V9" s="370"/>
      <c r="W9" s="370"/>
      <c r="X9" s="370"/>
      <c r="Y9" s="370"/>
      <c r="Z9" s="370"/>
      <c r="AA9" s="370"/>
      <c r="AB9" s="370"/>
      <c r="AC9" s="370"/>
      <c r="AD9" s="370"/>
      <c r="AE9" s="370"/>
      <c r="AF9" s="370"/>
      <c r="AG9" s="370"/>
      <c r="AH9" s="370"/>
      <c r="AI9" s="370"/>
      <c r="AJ9" s="370"/>
      <c r="AK9" s="1261" t="s">
        <v>496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263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264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428</v>
      </c>
      <c r="P20" s="1365"/>
      <c r="Q20" s="1445"/>
      <c r="R20" s="1445"/>
      <c r="S20" s="732"/>
      <c r="T20" s="1163" t="s">
        <v>429</v>
      </c>
      <c r="Z20" s="189" t="s">
        <v>430</v>
      </c>
      <c r="AB20" s="189" t="s">
        <v>431</v>
      </c>
      <c r="AC20" s="1163" t="s">
        <v>429</v>
      </c>
      <c r="AG20" s="189" t="s">
        <v>432</v>
      </c>
      <c r="AI20" s="189" t="s">
        <v>431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Филиал Восточный ООО "Компания коммунальной сферы"</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Комитет Тульской области по тарифам</v>
      </c>
      <c r="W27" s="2254"/>
      <c r="X27" s="2254"/>
      <c r="Y27" s="2254"/>
      <c r="Z27" s="2254"/>
      <c r="AA27" s="2254"/>
      <c r="AB27" s="329"/>
      <c r="AC27" s="2254" t="str">
        <f>IF(TITLE_NAME_OR_PR_CHANGE="",IF(TITLE_NAME_OR_PR="","",TITLE_NAME_OR_PR),TITLE_NAME_OR_PR_CHANGE)</f>
        <v>Комитет Тульской области по тарифам</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433</v>
      </c>
      <c r="T28" s="2253"/>
      <c r="U28" s="1375"/>
      <c r="V28" s="2267" t="str">
        <f>IF(TITLE_DATE_PR_CHANGE="",IF(TITLE_DATE_PR="","",TITLE_DATE_PR),TITLE_DATE_PR_CHANGE)</f>
        <v>45643</v>
      </c>
      <c r="W28" s="2267"/>
      <c r="X28" s="2267"/>
      <c r="Y28" s="2267"/>
      <c r="Z28" s="2267"/>
      <c r="AA28" s="2267"/>
      <c r="AB28" s="329"/>
      <c r="AC28" s="2267" t="str">
        <f>IF(TITLE_DATE_PR_CHANGE="",IF(TITLE_DATE_PR="","",TITLE_DATE_PR),TITLE_DATE_PR_CHANGE)</f>
        <v>45643</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434</v>
      </c>
      <c r="T29" s="2253"/>
      <c r="U29" s="1375"/>
      <c r="V29" s="2254" t="str">
        <f>IF(TITLE_NUMBER_PR_CHANGE="",IF(TITLE_NUMBER_PR="","",TITLE_NUMBER_PR),TITLE_NUMBER_PR_CHANGE)</f>
        <v>49/3</v>
      </c>
      <c r="W29" s="2254"/>
      <c r="X29" s="2254"/>
      <c r="Y29" s="2254"/>
      <c r="Z29" s="2254"/>
      <c r="AA29" s="2254"/>
      <c r="AB29" s="329"/>
      <c r="AC29" s="2254" t="str">
        <f>IF(TITLE_NUMBER_PR_CHANGE="",IF(TITLE_NUMBER_PR="","",TITLE_NUMBER_PR),TITLE_NUMBER_PR_CHANGE)</f>
        <v>49/3</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https://tarif.tularegion.ru/</v>
      </c>
      <c r="W30" s="2254"/>
      <c r="X30" s="2254"/>
      <c r="Y30" s="2254"/>
      <c r="Z30" s="2254"/>
      <c r="AA30" s="2254"/>
      <c r="AB30" s="329"/>
      <c r="AC30" s="2254" t="str">
        <f>IF(TITLE_IST_PUB_CHANGE="",IF(TITLE_IST_PUB="","",TITLE_IST_PUB),TITLE_IST_PUB_CHANGE)</f>
        <v>https://tarif.tularegion.ru/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435</v>
      </c>
      <c r="T32" s="2253"/>
      <c r="U32" s="1375"/>
      <c r="V32" s="2267" t="str">
        <f>IF(TITLE_DATE_PR_CHANGE="",IF(TITLE_DATE_PR="","",TITLE_DATE_PR),TITLE_DATE_PR_CHANGE)</f>
        <v>45643</v>
      </c>
      <c r="W32" s="2267"/>
      <c r="X32" s="2267"/>
      <c r="Y32" s="2267"/>
      <c r="Z32" s="2267"/>
      <c r="AA32" s="2267"/>
      <c r="AB32" s="329"/>
      <c r="AC32" s="2267" t="str">
        <f>IF(TITLE_DATE_PR_CHANGE="",IF(TITLE_DATE_PR="","",TITLE_DATE_PR),TITLE_DATE_PR_CHANGE)</f>
        <v>45643</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436</v>
      </c>
      <c r="T33" s="2253"/>
      <c r="U33" s="1375"/>
      <c r="V33" s="2254" t="str">
        <f>IF(TITLE_NUMBER_PR_CHANGE="",IF(TITLE_NUMBER_PR="","",TITLE_NUMBER_PR),TITLE_NUMBER_PR_CHANGE)</f>
        <v>49/3</v>
      </c>
      <c r="W33" s="2254"/>
      <c r="X33" s="2254"/>
      <c r="Y33" s="2254"/>
      <c r="Z33" s="2254"/>
      <c r="AA33" s="2254"/>
      <c r="AB33" s="329"/>
      <c r="AC33" s="2254" t="str">
        <f>IF(TITLE_NUMBER_PR_CHANGE="",IF(TITLE_NUMBER_PR="","",TITLE_NUMBER_PR),TITLE_NUMBER_PR_CHANGE)</f>
        <v>49/3</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437</v>
      </c>
      <c r="AC34" s="329"/>
      <c r="AD34" s="329"/>
      <c r="AE34" s="329"/>
      <c r="AF34" s="329"/>
      <c r="AG34" s="329"/>
      <c r="AH34" s="329"/>
      <c r="AI34" s="281" t="s">
        <v>437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312</v>
      </c>
      <c r="T36" s="2130"/>
      <c r="U36" s="2130"/>
      <c r="V36" s="2130"/>
      <c r="W36" s="2130"/>
      <c r="X36" s="2130"/>
      <c r="Y36" s="2130"/>
      <c r="Z36" s="2130"/>
      <c r="AA36" s="2130"/>
      <c r="AB36" s="2130"/>
      <c r="AC36" s="2130"/>
      <c r="AD36" s="2130"/>
      <c r="AE36" s="2130"/>
      <c r="AF36" s="2130"/>
      <c r="AG36" s="2130"/>
      <c r="AH36" s="2130"/>
      <c r="AI36" s="2130"/>
      <c r="AJ36" s="2130"/>
      <c r="AK36" s="2130" t="s">
        <v>313</v>
      </c>
      <c r="AQ36" s="1158">
        <v>14</v>
      </c>
    </row>
    <row customHeight="1" ht="14.699999999999998">
      <c r="Q37" s="379"/>
      <c r="R37" s="379"/>
      <c r="S37" s="2276" t="s">
        <v>89</v>
      </c>
      <c r="T37" s="2212" t="s">
        <v>438</v>
      </c>
      <c r="U37" s="304"/>
      <c r="V37" s="2277" t="s">
        <v>439</v>
      </c>
      <c r="W37" s="2278"/>
      <c r="X37" s="2278"/>
      <c r="Y37" s="2278"/>
      <c r="Z37" s="2278"/>
      <c r="AA37" s="2279"/>
      <c r="AB37" s="2280" t="s">
        <v>440</v>
      </c>
      <c r="AC37" s="2277" t="s">
        <v>439</v>
      </c>
      <c r="AD37" s="2278"/>
      <c r="AE37" s="2278"/>
      <c r="AF37" s="2278"/>
      <c r="AG37" s="2278"/>
      <c r="AH37" s="2279"/>
      <c r="AI37" s="2280" t="s">
        <v>441</v>
      </c>
      <c r="AJ37" s="2283" t="s">
        <v>442</v>
      </c>
      <c r="AK37" s="2130"/>
      <c r="AQ37" s="1158">
        <v>14</v>
      </c>
    </row>
    <row customHeight="1" ht="35.699999999999996">
      <c r="Q38" s="379"/>
      <c r="R38" s="379"/>
      <c r="S38" s="2276"/>
      <c r="T38" s="2212"/>
      <c r="U38" s="1034"/>
      <c r="V38" s="1486" t="s">
        <v>498</v>
      </c>
      <c r="W38" s="2265" t="s">
        <v>445</v>
      </c>
      <c r="X38" s="2266"/>
      <c r="Y38" s="2265" t="s">
        <v>446</v>
      </c>
      <c r="Z38" s="2272"/>
      <c r="AA38" s="2266"/>
      <c r="AB38" s="2281"/>
      <c r="AC38" s="1486" t="s">
        <v>498</v>
      </c>
      <c r="AD38" s="2265" t="s">
        <v>445</v>
      </c>
      <c r="AE38" s="2266"/>
      <c r="AF38" s="2265" t="s">
        <v>446</v>
      </c>
      <c r="AG38" s="2272"/>
      <c r="AH38" s="2266"/>
      <c r="AI38" s="2281"/>
      <c r="AJ38" s="2284"/>
      <c r="AK38" s="2130"/>
      <c r="AQ38" s="1158">
        <v>34</v>
      </c>
    </row>
    <row customHeight="1" ht="90.3">
      <c r="A39" s="1373"/>
      <c r="B39" s="1373" t="s">
        <v>136</v>
      </c>
      <c r="C39" s="1373" t="s">
        <v>137</v>
      </c>
      <c r="D39" s="1373" t="s">
        <v>138</v>
      </c>
      <c r="E39" s="1367" t="s">
        <v>447</v>
      </c>
      <c r="F39" s="1367" t="s">
        <v>448</v>
      </c>
      <c r="G39" s="1367" t="s">
        <v>449</v>
      </c>
      <c r="H39" s="1367"/>
      <c r="I39" s="1367" t="s">
        <v>499</v>
      </c>
      <c r="J39" s="1367" t="s">
        <v>452</v>
      </c>
      <c r="K39" s="1367" t="s">
        <v>500</v>
      </c>
      <c r="L39" s="1367" t="s">
        <v>428</v>
      </c>
      <c r="Q39" s="379"/>
      <c r="R39" s="379"/>
      <c r="S39" s="2276"/>
      <c r="T39" s="2212"/>
      <c r="U39" s="305"/>
      <c r="V39" s="1486" t="s">
        <v>527</v>
      </c>
      <c r="W39" s="1225" t="s">
        <v>528</v>
      </c>
      <c r="X39" s="1225" t="s">
        <v>503</v>
      </c>
      <c r="Y39" s="1492" t="s">
        <v>456</v>
      </c>
      <c r="Z39" s="2273" t="s">
        <v>457</v>
      </c>
      <c r="AA39" s="2274"/>
      <c r="AB39" s="2282"/>
      <c r="AC39" s="1486" t="s">
        <v>527</v>
      </c>
      <c r="AD39" s="1225" t="s">
        <v>528</v>
      </c>
      <c r="AE39" s="1225" t="s">
        <v>503</v>
      </c>
      <c r="AF39" s="1492" t="s">
        <v>456</v>
      </c>
      <c r="AG39" s="2273" t="s">
        <v>457</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283</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283</v>
      </c>
      <c r="B42" s="1366" t="s">
        <v>284</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410</v>
      </c>
      <c r="AM42" s="503"/>
      <c r="AN42" s="503" t="str">
        <f>IF(T42="","",T42)</f>
        <v>Территория действия тарифа</v>
      </c>
      <c r="AO42" s="503"/>
      <c r="AP42" s="503"/>
      <c r="AQ42" s="1158">
        <v>23</v>
      </c>
    </row>
    <row customHeight="1" ht="24">
      <c r="A43" s="1366" t="s">
        <v>283</v>
      </c>
      <c r="B43" s="1366" t="s">
        <v>284</v>
      </c>
      <c r="C43" s="1366" t="s">
        <v>285</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526</v>
      </c>
      <c r="AM43" s="503"/>
      <c r="AN43" s="503" t="str">
        <f>IF(T43="","",T43)</f>
        <v>Наименование централизованной системы водоотведения</v>
      </c>
      <c r="AO43" s="503"/>
      <c r="AP43" s="503"/>
      <c r="AQ43" s="1158">
        <v>23</v>
      </c>
    </row>
    <row customHeight="1" ht="24">
      <c r="A44" s="1366" t="s">
        <v>283</v>
      </c>
      <c r="B44" s="1366" t="s">
        <v>284</v>
      </c>
      <c r="C44" s="1366" t="s">
        <v>285</v>
      </c>
      <c r="D44" s="1366" t="s">
        <v>530</v>
      </c>
      <c r="E44" s="2262"/>
      <c r="F44" s="2262"/>
      <c r="G44" s="2262"/>
      <c r="H44" s="2262"/>
      <c r="I44" s="2259" t="str">
        <f>S43&amp;".1"</f>
        <v>...1</v>
      </c>
      <c r="J44" s="1366"/>
      <c r="K44" s="1366"/>
      <c r="L44" s="1367"/>
      <c r="P44" s="2260">
        <v>1</v>
      </c>
      <c r="Q44" s="1484"/>
      <c r="R44" s="359"/>
      <c r="S44" s="1496" t="str">
        <f>$I44</f>
        <v>...1</v>
      </c>
      <c r="T44" s="288" t="s">
        <v>492</v>
      </c>
      <c r="U44" s="303"/>
      <c r="V44" s="2353"/>
      <c r="W44" s="2354"/>
      <c r="X44" s="2354"/>
      <c r="Y44" s="2354"/>
      <c r="Z44" s="2354"/>
      <c r="AA44" s="2354"/>
      <c r="AB44" s="2355"/>
      <c r="AC44" s="2356"/>
      <c r="AD44" s="2357"/>
      <c r="AE44" s="2357"/>
      <c r="AF44" s="2357"/>
      <c r="AG44" s="2357"/>
      <c r="AH44" s="2357"/>
      <c r="AI44" s="2357"/>
      <c r="AJ44" s="2358"/>
      <c r="AK44" s="1261" t="s">
        <v>493</v>
      </c>
      <c r="AM44" s="503"/>
      <c r="AN44" s="503" t="str">
        <f>IF(T44="","",T44)</f>
        <v>Наименование признака дифференциации</v>
      </c>
      <c r="AO44" s="503"/>
      <c r="AP44" s="503"/>
      <c r="AQ44" s="1158">
        <v>23</v>
      </c>
    </row>
    <row customHeight="1" ht="24">
      <c r="A45" s="1366" t="s">
        <v>283</v>
      </c>
      <c r="B45" s="1366" t="s">
        <v>284</v>
      </c>
      <c r="C45" s="1366" t="s">
        <v>285</v>
      </c>
      <c r="D45" s="1366" t="s">
        <v>530</v>
      </c>
      <c r="E45" s="2262"/>
      <c r="F45" s="2262"/>
      <c r="G45" s="2262"/>
      <c r="H45" s="2262"/>
      <c r="I45" s="2289"/>
      <c r="J45" s="2259" t="str">
        <f>I44&amp;".1"</f>
        <v>...1.1</v>
      </c>
      <c r="K45" s="1366"/>
      <c r="L45" s="1367" t="s">
        <v>418</v>
      </c>
      <c r="P45" s="2260"/>
      <c r="Q45" s="2260">
        <v>1</v>
      </c>
      <c r="R45" s="360"/>
      <c r="S45" s="1496" t="str">
        <f>$J45</f>
        <v>...1.1</v>
      </c>
      <c r="T45" s="289" t="s">
        <v>419</v>
      </c>
      <c r="U45" s="303"/>
      <c r="V45" s="2248"/>
      <c r="W45" s="2249"/>
      <c r="X45" s="2249"/>
      <c r="Y45" s="2249"/>
      <c r="Z45" s="2249"/>
      <c r="AA45" s="2249"/>
      <c r="AB45" s="2250"/>
      <c r="AC45" s="2248"/>
      <c r="AD45" s="2249"/>
      <c r="AE45" s="2249"/>
      <c r="AF45" s="2249"/>
      <c r="AG45" s="2249"/>
      <c r="AH45" s="2249"/>
      <c r="AI45" s="2249"/>
      <c r="AJ45" s="2250"/>
      <c r="AK45" s="1310" t="s">
        <v>494</v>
      </c>
      <c r="AM45" s="503"/>
      <c r="AN45" s="503" t="str">
        <f>IF(T45="","",T45)</f>
        <v>Группа потребителей</v>
      </c>
      <c r="AO45" s="503"/>
      <c r="AP45" s="503"/>
      <c r="AQ45" s="1158">
        <v>23</v>
      </c>
    </row>
    <row customHeight="1" ht="24">
      <c r="A46" s="1366" t="s">
        <v>283</v>
      </c>
      <c r="B46" s="1366" t="s">
        <v>284</v>
      </c>
      <c r="C46" s="1366" t="s">
        <v>285</v>
      </c>
      <c r="D46" s="1366" t="s">
        <v>530</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283</v>
      </c>
      <c r="B47" s="1366" t="s">
        <v>284</v>
      </c>
      <c r="C47" s="1366" t="s">
        <v>285</v>
      </c>
      <c r="D47" s="1366" t="s">
        <v>530</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283</v>
      </c>
      <c r="B48" s="1366" t="s">
        <v>284</v>
      </c>
      <c r="C48" s="1366" t="s">
        <v>285</v>
      </c>
      <c r="D48" s="1366" t="s">
        <v>530</v>
      </c>
      <c r="E48" s="2262"/>
      <c r="F48" s="2262"/>
      <c r="G48" s="2262"/>
      <c r="H48" s="2262"/>
      <c r="I48" s="2289"/>
      <c r="J48" s="2259"/>
      <c r="K48" s="1366"/>
      <c r="L48" s="1367"/>
      <c r="P48" s="2260"/>
      <c r="Q48" s="2260"/>
      <c r="R48" s="359"/>
      <c r="S48" s="1281"/>
      <c r="T48" s="290" t="s">
        <v>495</v>
      </c>
      <c r="U48" s="370"/>
      <c r="V48" s="370"/>
      <c r="W48" s="370"/>
      <c r="X48" s="370"/>
      <c r="Y48" s="370"/>
      <c r="Z48" s="370"/>
      <c r="AA48" s="370"/>
      <c r="AB48" s="370"/>
      <c r="AC48" s="370"/>
      <c r="AD48" s="370"/>
      <c r="AE48" s="370"/>
      <c r="AF48" s="370"/>
      <c r="AG48" s="370"/>
      <c r="AH48" s="370"/>
      <c r="AI48" s="370"/>
      <c r="AJ48" s="370"/>
      <c r="AK48" s="1261" t="s">
        <v>496</v>
      </c>
      <c r="AM48" s="503"/>
      <c r="AN48" s="503" t="str">
        <f>IF(T48="","",T48)</f>
        <v>Добавить значение признака дифференциации</v>
      </c>
      <c r="AO48" s="503"/>
      <c r="AP48" s="503"/>
      <c r="AQ48" s="1158">
        <v>20</v>
      </c>
    </row>
    <row customHeight="1" ht="22.049999999999997">
      <c r="A49" s="1366" t="s">
        <v>283</v>
      </c>
      <c r="B49" s="1366" t="s">
        <v>284</v>
      </c>
      <c r="C49" s="1366" t="s">
        <v>285</v>
      </c>
      <c r="D49" s="1366" t="s">
        <v>530</v>
      </c>
      <c r="E49" s="2262"/>
      <c r="F49" s="2262"/>
      <c r="G49" s="2262"/>
      <c r="H49" s="2262"/>
      <c r="I49" s="2259"/>
      <c r="J49" s="1366"/>
      <c r="K49" s="1366"/>
      <c r="L49" s="1367"/>
      <c r="P49" s="2260"/>
      <c r="Q49" s="1484"/>
      <c r="R49" s="359"/>
      <c r="S49" s="1281"/>
      <c r="T49" s="368" t="s">
        <v>424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283</v>
      </c>
      <c r="B50" s="1366" t="s">
        <v>284</v>
      </c>
      <c r="C50" s="1366" t="s">
        <v>285</v>
      </c>
      <c r="D50" s="1366" t="s">
        <v>530</v>
      </c>
      <c r="E50" s="2262"/>
      <c r="F50" s="2262"/>
      <c r="G50" s="2262"/>
      <c r="H50" s="2261"/>
      <c r="I50" s="1366"/>
      <c r="J50" s="1366"/>
      <c r="K50" s="1366"/>
      <c r="L50" s="1367"/>
      <c r="M50" s="1368"/>
      <c r="N50" s="1368"/>
      <c r="O50" s="540"/>
      <c r="P50" s="363"/>
      <c r="Q50" s="378"/>
      <c r="R50" s="358"/>
      <c r="S50" s="1281"/>
      <c r="T50" s="375" t="s">
        <v>497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283</v>
      </c>
      <c r="B51" s="1346" t="s">
        <v>284</v>
      </c>
      <c r="C51" s="1317"/>
      <c r="D51" s="1317"/>
      <c r="E51" s="2262"/>
      <c r="F51" s="2261"/>
      <c r="G51" s="1317"/>
      <c r="H51" s="1317"/>
      <c r="I51" s="1317"/>
      <c r="J51" s="1317"/>
      <c r="K51" s="1317"/>
      <c r="L51" s="1497"/>
      <c r="M51" s="1324"/>
      <c r="N51" s="1324"/>
      <c r="P51" s="1319"/>
      <c r="Q51" s="1320"/>
      <c r="R51" s="1319"/>
      <c r="S51" s="1325"/>
      <c r="T51" s="1328" t="s">
        <v>263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283</v>
      </c>
      <c r="B52" s="1346"/>
      <c r="C52" s="1346"/>
      <c r="D52" s="1346"/>
      <c r="E52" s="2261"/>
      <c r="F52" s="1346"/>
      <c r="G52" s="1346"/>
      <c r="H52" s="1346"/>
      <c r="I52" s="1346"/>
      <c r="J52" s="1346"/>
      <c r="K52" s="1346"/>
      <c r="L52" s="1349"/>
      <c r="M52" s="1324"/>
      <c r="N52" s="1324"/>
      <c r="O52" s="521"/>
      <c r="P52" s="383"/>
      <c r="Q52" s="1347"/>
      <c r="R52" s="383"/>
      <c r="S52" s="1325"/>
      <c r="T52" s="1328" t="s">
        <v>264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265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C64F5-E578-0178-E5AF-254CBF2E817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409</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410</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526</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414</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415</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62</v>
      </c>
      <c r="AB8" s="1737"/>
      <c r="AC8" s="1472" t="s">
        <v>62</v>
      </c>
      <c r="AD8" s="2188" t="s">
        <v>62</v>
      </c>
      <c r="AE8" s="2329"/>
      <c r="AF8" s="2208">
        <v>1</v>
      </c>
      <c r="AG8" s="2366"/>
      <c r="AH8" s="2110" t="s">
        <v>62</v>
      </c>
      <c r="AI8" s="2329"/>
      <c r="AJ8" s="2208">
        <v>1</v>
      </c>
      <c r="AK8" s="2330" t="s">
        <v>28</v>
      </c>
      <c r="AL8" s="2110" t="s">
        <v>62</v>
      </c>
      <c r="AM8" s="2195"/>
      <c r="AN8" s="2208">
        <v>1</v>
      </c>
      <c r="AO8" s="2360"/>
      <c r="AP8" s="2361" t="s">
        <v>62</v>
      </c>
      <c r="AQ8" s="314"/>
      <c r="AR8" s="1489">
        <v>1</v>
      </c>
      <c r="AS8" s="1495" t="s">
        <v>28</v>
      </c>
      <c r="AT8" s="754"/>
      <c r="AU8" s="1260"/>
      <c r="AV8" s="754"/>
      <c r="AW8" s="1260"/>
      <c r="AX8" s="1737"/>
      <c r="AY8" s="1472" t="s">
        <v>62</v>
      </c>
      <c r="AZ8" s="1737"/>
      <c r="BA8" s="1472" t="s">
        <v>62</v>
      </c>
      <c r="BB8" s="1351"/>
      <c r="BC8" s="2256" t="s">
        <v>510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531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263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264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62</v>
      </c>
      <c r="AZ20" s="1739"/>
      <c r="BA20" s="1488" t="s">
        <v>62</v>
      </c>
      <c r="BI20" s="1158">
        <v>0</v>
      </c>
    </row>
    <row customHeight="1" ht="14.25" hidden="1">
      <c r="BD21" s="499"/>
      <c r="BE21" s="499"/>
      <c r="BF21" s="499"/>
      <c r="BG21" s="499"/>
      <c r="BH21" s="499"/>
      <c r="BI21" s="1158">
        <v>0</v>
      </c>
    </row>
    <row customHeight="1" ht="14.25" hidden="1">
      <c r="O22" s="1370" t="s">
        <v>427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428</v>
      </c>
      <c r="P24" s="1511"/>
      <c r="Q24" s="1513"/>
      <c r="R24" s="1513"/>
      <c r="AA24" s="1510" t="s">
        <v>430</v>
      </c>
      <c r="AC24" s="1510" t="s">
        <v>431</v>
      </c>
      <c r="AD24" s="1510" t="s">
        <v>478</v>
      </c>
      <c r="AH24" s="1510" t="s">
        <v>478</v>
      </c>
      <c r="AK24" s="1510" t="s">
        <v>515</v>
      </c>
      <c r="AL24" s="1510" t="s">
        <v>478</v>
      </c>
      <c r="AP24" s="1510" t="s">
        <v>478</v>
      </c>
      <c r="AY24" s="1510" t="s">
        <v>430</v>
      </c>
      <c r="BA24" s="1510" t="s">
        <v>431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Восточный ООО "Компания коммунальной сферы"</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Комитет Тульской области по тарифам</v>
      </c>
      <c r="W31" s="2254"/>
      <c r="X31" s="2254"/>
      <c r="Y31" s="2254"/>
      <c r="Z31" s="2254"/>
      <c r="AA31" s="2254"/>
      <c r="AB31" s="2254"/>
      <c r="AC31" s="329"/>
      <c r="AD31" s="2254" t="str">
        <f>IF(TITLE_NAME_OR_PR_CHANGE="",IF(TITLE_NAME_OR_PR="","",TITLE_NAME_OR_PR),TITLE_NAME_OR_PR_CHANGE)</f>
        <v>Комитет Тульской области по тарифам</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433</v>
      </c>
      <c r="T32" s="2253"/>
      <c r="U32" s="1375"/>
      <c r="V32" s="2267" t="str">
        <f>IF(TITLE_DATE_PR_CHANGE="",IF(TITLE_DATE_PR="","",TITLE_DATE_PR),TITLE_DATE_PR_CHANGE)</f>
        <v>45643</v>
      </c>
      <c r="W32" s="2267"/>
      <c r="X32" s="2267"/>
      <c r="Y32" s="2267"/>
      <c r="Z32" s="2267"/>
      <c r="AA32" s="2267"/>
      <c r="AB32" s="2267"/>
      <c r="AC32" s="329"/>
      <c r="AD32" s="2267" t="str">
        <f>IF(TITLE_DATE_PR_CHANGE="",IF(TITLE_DATE_PR="","",TITLE_DATE_PR),TITLE_DATE_PR_CHANGE)</f>
        <v>45643</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434</v>
      </c>
      <c r="T33" s="2253"/>
      <c r="U33" s="1375"/>
      <c r="V33" s="2254" t="str">
        <f>IF(TITLE_NUMBER_PR_CHANGE="",IF(TITLE_NUMBER_PR="","",TITLE_NUMBER_PR),TITLE_NUMBER_PR_CHANGE)</f>
        <v>49/3</v>
      </c>
      <c r="W33" s="2254"/>
      <c r="X33" s="2254"/>
      <c r="Y33" s="2254"/>
      <c r="Z33" s="2254"/>
      <c r="AA33" s="2254"/>
      <c r="AB33" s="2254"/>
      <c r="AC33" s="329"/>
      <c r="AD33" s="2254" t="str">
        <f>IF(TITLE_NUMBER_PR_CHANGE="",IF(TITLE_NUMBER_PR="","",TITLE_NUMBER_PR),TITLE_NUMBER_PR_CHANGE)</f>
        <v>49/3</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https://tarif.tularegion.ru/</v>
      </c>
      <c r="W34" s="2254"/>
      <c r="X34" s="2254"/>
      <c r="Y34" s="2254"/>
      <c r="Z34" s="2254"/>
      <c r="AA34" s="2254"/>
      <c r="AB34" s="2254"/>
      <c r="AC34" s="329"/>
      <c r="AD34" s="2254" t="str">
        <f>IF(TITLE_IST_PUB_CHANGE="",IF(TITLE_IST_PUB="","",TITLE_IST_PUB),TITLE_IST_PUB_CHANGE)</f>
        <v>https://tarif.tularegion.ru/</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433</v>
      </c>
      <c r="T36" s="2253"/>
      <c r="U36" s="1375"/>
      <c r="V36" s="2267" t="str">
        <f>IF(TITLE_DATE_PR_CHANGE="",IF(TITLE_DATE_PR="","",TITLE_DATE_PR),TITLE_DATE_PR_CHANGE)</f>
        <v>45643</v>
      </c>
      <c r="W36" s="2267"/>
      <c r="X36" s="2267"/>
      <c r="Y36" s="2267"/>
      <c r="Z36" s="2267"/>
      <c r="AA36" s="2267"/>
      <c r="AB36" s="2267"/>
      <c r="AC36" s="329"/>
      <c r="AD36" s="2267" t="str">
        <f>IF(TITLE_DATE_PR_CHANGE="",IF(TITLE_DATE_PR="","",TITLE_DATE_PR),TITLE_DATE_PR_CHANGE)</f>
        <v>45643</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434</v>
      </c>
      <c r="T37" s="2253"/>
      <c r="U37" s="1375"/>
      <c r="V37" s="2254" t="str">
        <f>IF(TITLE_NUMBER_PR_CHANGE="",IF(TITLE_NUMBER_PR="","",TITLE_NUMBER_PR),TITLE_NUMBER_PR_CHANGE)</f>
        <v>49/3</v>
      </c>
      <c r="W37" s="2254"/>
      <c r="X37" s="2254"/>
      <c r="Y37" s="2254"/>
      <c r="Z37" s="2254"/>
      <c r="AA37" s="2254"/>
      <c r="AB37" s="2254"/>
      <c r="AC37" s="329"/>
      <c r="AD37" s="2254" t="str">
        <f>IF(TITLE_NUMBER_PR_CHANGE="",IF(TITLE_NUMBER_PR="","",TITLE_NUMBER_PR),TITLE_NUMBER_PR_CHANGE)</f>
        <v>49/3</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312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313</v>
      </c>
      <c r="BI40" s="1158">
        <v>14</v>
      </c>
    </row>
    <row customHeight="1" ht="14.699999999999998">
      <c r="Q41" s="294"/>
      <c r="R41" s="379"/>
      <c r="S41" s="2276" t="s">
        <v>89</v>
      </c>
      <c r="T41" s="2212" t="s">
        <v>516</v>
      </c>
      <c r="U41" s="304"/>
      <c r="V41" s="2277" t="s">
        <v>439</v>
      </c>
      <c r="W41" s="2278"/>
      <c r="X41" s="2278"/>
      <c r="Y41" s="2278"/>
      <c r="Z41" s="2278"/>
      <c r="AA41" s="2278"/>
      <c r="AB41" s="2279"/>
      <c r="AC41" s="2280" t="s">
        <v>440</v>
      </c>
      <c r="AD41" s="2331" t="s">
        <v>533</v>
      </c>
      <c r="AE41" s="2294"/>
      <c r="AF41" s="2294"/>
      <c r="AG41" s="2332"/>
      <c r="AH41" s="2331" t="s">
        <v>534</v>
      </c>
      <c r="AI41" s="2294"/>
      <c r="AJ41" s="2294"/>
      <c r="AK41" s="2332"/>
      <c r="AL41" s="2331" t="s">
        <v>535</v>
      </c>
      <c r="AM41" s="2294"/>
      <c r="AN41" s="2294"/>
      <c r="AO41" s="2332"/>
      <c r="AP41" s="2331" t="s">
        <v>520</v>
      </c>
      <c r="AQ41" s="2294"/>
      <c r="AR41" s="2294"/>
      <c r="AS41" s="2332"/>
      <c r="AT41" s="2277" t="s">
        <v>439</v>
      </c>
      <c r="AU41" s="2278"/>
      <c r="AV41" s="2278"/>
      <c r="AW41" s="2278"/>
      <c r="AX41" s="2278"/>
      <c r="AY41" s="2278"/>
      <c r="AZ41" s="2279"/>
      <c r="BA41" s="2280" t="s">
        <v>440</v>
      </c>
      <c r="BB41" s="2283" t="s">
        <v>442</v>
      </c>
      <c r="BC41" s="2130"/>
      <c r="BI41" s="1158">
        <v>14</v>
      </c>
    </row>
    <row customHeight="1" ht="35.699999999999996">
      <c r="Q42" s="294"/>
      <c r="R42" s="379"/>
      <c r="S42" s="2276"/>
      <c r="T42" s="2212"/>
      <c r="U42" s="1034"/>
      <c r="V42" s="2195" t="s">
        <v>521</v>
      </c>
      <c r="W42" s="2196"/>
      <c r="X42" s="2195" t="s">
        <v>522</v>
      </c>
      <c r="Y42" s="2196"/>
      <c r="Z42" s="2297" t="s">
        <v>523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536</v>
      </c>
      <c r="AU42" s="2196"/>
      <c r="AV42" s="2195" t="s">
        <v>537</v>
      </c>
      <c r="AW42" s="2196"/>
      <c r="AX42" s="2297" t="s">
        <v>523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447</v>
      </c>
      <c r="F44" s="1367" t="s">
        <v>448</v>
      </c>
      <c r="G44" s="1367" t="s">
        <v>449</v>
      </c>
      <c r="H44" s="1367" t="s">
        <v>450</v>
      </c>
      <c r="I44" s="1367" t="s">
        <v>451</v>
      </c>
      <c r="J44" s="1367" t="s">
        <v>452</v>
      </c>
      <c r="K44" s="1367" t="s">
        <v>453</v>
      </c>
      <c r="L44" s="1367" t="s">
        <v>428</v>
      </c>
      <c r="Q44" s="294"/>
      <c r="R44" s="379"/>
      <c r="S44" s="2276"/>
      <c r="T44" s="2212"/>
      <c r="U44" s="305"/>
      <c r="V44" s="1482" t="s">
        <v>487</v>
      </c>
      <c r="W44" s="1482" t="s">
        <v>488</v>
      </c>
      <c r="X44" s="1482" t="s">
        <v>487</v>
      </c>
      <c r="Y44" s="1482" t="s">
        <v>488</v>
      </c>
      <c r="Z44" s="1492" t="s">
        <v>456</v>
      </c>
      <c r="AA44" s="2273" t="s">
        <v>457</v>
      </c>
      <c r="AB44" s="2274"/>
      <c r="AC44" s="2282"/>
      <c r="AD44" s="2336"/>
      <c r="AE44" s="2337"/>
      <c r="AF44" s="2337"/>
      <c r="AG44" s="2338"/>
      <c r="AH44" s="2336"/>
      <c r="AI44" s="2337"/>
      <c r="AJ44" s="2337"/>
      <c r="AK44" s="2338"/>
      <c r="AL44" s="2336"/>
      <c r="AM44" s="2337"/>
      <c r="AN44" s="2337"/>
      <c r="AO44" s="2338"/>
      <c r="AP44" s="2336"/>
      <c r="AQ44" s="2337"/>
      <c r="AR44" s="2337"/>
      <c r="AS44" s="2338"/>
      <c r="AT44" s="1482" t="s">
        <v>487</v>
      </c>
      <c r="AU44" s="1482" t="s">
        <v>488</v>
      </c>
      <c r="AV44" s="1482" t="s">
        <v>487</v>
      </c>
      <c r="AW44" s="1482" t="s">
        <v>488</v>
      </c>
      <c r="AX44" s="1492" t="s">
        <v>456</v>
      </c>
      <c r="AY44" s="2273" t="s">
        <v>457</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288</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288</v>
      </c>
      <c r="B47" s="1366" t="s">
        <v>289</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409</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410</v>
      </c>
      <c r="BE47" s="503"/>
      <c r="BF47" s="503" t="str">
        <f>IF(T47="","",T47)</f>
        <v>Территория действия тарифа</v>
      </c>
      <c r="BG47" s="503"/>
      <c r="BH47" s="503"/>
      <c r="BI47" s="1158">
        <v>21</v>
      </c>
    </row>
    <row customHeight="1" ht="35.699999999999996">
      <c r="A48" s="1366" t="s">
        <v>288</v>
      </c>
      <c r="B48" s="1366" t="s">
        <v>289</v>
      </c>
      <c r="C48" s="1366" t="s">
        <v>290</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526</v>
      </c>
      <c r="BE48" s="503"/>
      <c r="BF48" s="503" t="str">
        <f>IF(T48="","",T48)</f>
        <v>Наименование централизованной системы водоотведения</v>
      </c>
      <c r="BG48" s="503"/>
      <c r="BH48" s="503"/>
      <c r="BI48" s="1158">
        <v>34</v>
      </c>
    </row>
    <row s="1645" customFormat="1" customHeight="1" ht="0">
      <c r="A49" s="1346" t="s">
        <v>288</v>
      </c>
      <c r="B49" s="1346" t="s">
        <v>289</v>
      </c>
      <c r="C49" s="1346" t="s">
        <v>290</v>
      </c>
      <c r="D49" s="1346" t="s">
        <v>538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414</v>
      </c>
      <c r="BE49" s="503"/>
      <c r="BF49" s="503" t="str">
        <f>IF(T49="","",T49)</f>
        <v/>
      </c>
      <c r="BG49" s="503"/>
      <c r="BH49" s="503"/>
      <c r="BI49" s="514">
        <v>0</v>
      </c>
    </row>
    <row s="1645" customFormat="1" customHeight="1" ht="0">
      <c r="A50" s="1346" t="s">
        <v>288</v>
      </c>
      <c r="B50" s="1346" t="s">
        <v>289</v>
      </c>
      <c r="C50" s="1346" t="s">
        <v>290</v>
      </c>
      <c r="D50" s="1346" t="s">
        <v>538</v>
      </c>
      <c r="E50" s="2262"/>
      <c r="F50" s="2262"/>
      <c r="G50" s="2262"/>
      <c r="H50" s="2262"/>
      <c r="I50" s="2259" t="str">
        <f>S49&amp;".1"</f>
        <v>.1</v>
      </c>
      <c r="J50" s="1346"/>
      <c r="K50" s="1346"/>
      <c r="L50" s="1349" t="s">
        <v>415</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288</v>
      </c>
      <c r="B51" s="1346" t="s">
        <v>289</v>
      </c>
      <c r="C51" s="1346" t="s">
        <v>290</v>
      </c>
      <c r="D51" s="1346" t="s">
        <v>538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288</v>
      </c>
      <c r="B52" s="1366" t="s">
        <v>289</v>
      </c>
      <c r="C52" s="1366" t="s">
        <v>290</v>
      </c>
      <c r="D52" s="1366" t="s">
        <v>538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62</v>
      </c>
      <c r="AB52" s="1737"/>
      <c r="AC52" s="1472" t="s">
        <v>62</v>
      </c>
      <c r="AD52" s="2188" t="s">
        <v>62</v>
      </c>
      <c r="AE52" s="2329"/>
      <c r="AF52" s="2208">
        <v>1</v>
      </c>
      <c r="AG52" s="2366"/>
      <c r="AH52" s="2110" t="s">
        <v>62</v>
      </c>
      <c r="AI52" s="2329"/>
      <c r="AJ52" s="2208">
        <v>1</v>
      </c>
      <c r="AK52" s="2330" t="s">
        <v>28</v>
      </c>
      <c r="AL52" s="2110" t="s">
        <v>62</v>
      </c>
      <c r="AM52" s="2195"/>
      <c r="AN52" s="2208">
        <v>1</v>
      </c>
      <c r="AO52" s="2360"/>
      <c r="AP52" s="2361" t="s">
        <v>62</v>
      </c>
      <c r="AQ52" s="314"/>
      <c r="AR52" s="1489">
        <v>1</v>
      </c>
      <c r="AS52" s="1495" t="s">
        <v>28</v>
      </c>
      <c r="AT52" s="754"/>
      <c r="AU52" s="1260"/>
      <c r="AV52" s="754"/>
      <c r="AW52" s="1260"/>
      <c r="AX52" s="1737"/>
      <c r="AY52" s="1472" t="s">
        <v>62</v>
      </c>
      <c r="AZ52" s="1737"/>
      <c r="BA52" s="1472" t="s">
        <v>62</v>
      </c>
      <c r="BB52" s="1351"/>
      <c r="BC52" s="2256" t="s">
        <v>510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511</v>
      </c>
      <c r="AT53" s="1396"/>
      <c r="AU53" s="1499"/>
      <c r="AV53" s="1396"/>
      <c r="AW53" s="1499"/>
      <c r="AX53" s="1396"/>
      <c r="AY53" s="1396"/>
      <c r="AZ53" s="1396"/>
      <c r="BA53" s="1396"/>
      <c r="BB53" s="1400"/>
      <c r="BC53" s="2257"/>
      <c r="BE53" s="503"/>
      <c r="BF53" s="503"/>
      <c r="BG53" s="503"/>
      <c r="BH53" s="503"/>
      <c r="BI53" s="1158">
        <v>11</v>
      </c>
    </row>
    <row customHeight="1" ht="11.549999999999999">
      <c r="A54" s="1366" t="s">
        <v>288</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531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288</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288</v>
      </c>
      <c r="B56" s="1366" t="s">
        <v>289</v>
      </c>
      <c r="C56" s="1366" t="s">
        <v>290</v>
      </c>
      <c r="D56" s="1366" t="s">
        <v>538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288</v>
      </c>
      <c r="B57" s="1366" t="s">
        <v>289</v>
      </c>
      <c r="C57" s="1366" t="s">
        <v>290</v>
      </c>
      <c r="D57" s="1366" t="s">
        <v>538</v>
      </c>
      <c r="E57" s="2262"/>
      <c r="F57" s="2262"/>
      <c r="G57" s="2262"/>
      <c r="H57" s="2262"/>
      <c r="I57" s="2289"/>
      <c r="J57" s="2259"/>
      <c r="K57" s="1366"/>
      <c r="L57" s="1367"/>
      <c r="P57" s="2260"/>
      <c r="Q57" s="2260"/>
      <c r="R57" s="359"/>
      <c r="S57" s="1281"/>
      <c r="T57" s="290" t="s">
        <v>477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288</v>
      </c>
      <c r="B58" s="1346" t="s">
        <v>289</v>
      </c>
      <c r="C58" s="1346" t="s">
        <v>290</v>
      </c>
      <c r="D58" s="1346" t="s">
        <v>538</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288</v>
      </c>
      <c r="B59" s="1346" t="s">
        <v>289</v>
      </c>
      <c r="C59" s="1346" t="s">
        <v>290</v>
      </c>
      <c r="D59" s="1346" t="s">
        <v>538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288</v>
      </c>
      <c r="B60" s="1346" t="s">
        <v>289</v>
      </c>
      <c r="C60" s="1346" t="s">
        <v>290</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288</v>
      </c>
      <c r="B61" s="1346" t="s">
        <v>289</v>
      </c>
      <c r="C61" s="1317"/>
      <c r="D61" s="1317"/>
      <c r="E61" s="2262"/>
      <c r="F61" s="2261"/>
      <c r="G61" s="1317"/>
      <c r="H61" s="1317"/>
      <c r="I61" s="1317"/>
      <c r="J61" s="1317"/>
      <c r="K61" s="1317"/>
      <c r="L61" s="1497"/>
      <c r="M61" s="1324"/>
      <c r="N61" s="1324"/>
      <c r="P61" s="1319"/>
      <c r="Q61" s="1320"/>
      <c r="R61" s="1319"/>
      <c r="S61" s="1325"/>
      <c r="T61" s="1328" t="s">
        <v>263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288</v>
      </c>
      <c r="B62" s="1346"/>
      <c r="C62" s="1346"/>
      <c r="D62" s="1346"/>
      <c r="E62" s="2261"/>
      <c r="F62" s="1346"/>
      <c r="G62" s="1346"/>
      <c r="H62" s="1346"/>
      <c r="I62" s="1346"/>
      <c r="J62" s="1346"/>
      <c r="K62" s="1346"/>
      <c r="L62" s="1349"/>
      <c r="M62" s="1324"/>
      <c r="N62" s="1324"/>
      <c r="O62" s="521"/>
      <c r="P62" s="383"/>
      <c r="Q62" s="1347"/>
      <c r="R62" s="383"/>
      <c r="S62" s="1325"/>
      <c r="T62" s="1328" t="s">
        <v>264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265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697B8-7AF8-3922-A9B8-B6BC34346F08}" mc:Ignorable="x14ac xr xr2 xr3">
  <sheetPr>
    <tabColor theme="6" tint="0.4"/>
  </sheetPr>
  <dimension ref="A1:DB105"/>
  <sheetViews>
    <sheetView showGridLines="0" zoomScale="90" workbookViewId="0" tabSelected="1">
      <pane xSplit="32" ySplit="41" topLeftCell="AG54" activePane="bottomRight" state="frozen"/>
      <selection pane="bottomLeft" activeCell="A42" sqref="A42"/>
      <selection pane="topRight" activeCell="AG1" sqref="AG1"/>
      <selection pane="bottomRight" activeCell="AI49" sqref="AI49"/>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customWidth="1"/>
    <col min="65" max="65" style="67" width="10.57421875"/>
    <col min="98" max="98" style="67" width="10.57421875" hidden="1"/>
    <col min="99" max="99" style="1638" width="4.00390625" customWidth="1"/>
    <col min="100" max="100" style="1638" width="115.00390625" customWidth="1"/>
    <col min="101" max="105" style="1645" width="10.00390625" customWidth="1"/>
    <col min="106" max="106" style="1638" width="10.57421875" hidden="1"/>
  </cols>
  <sheetData>
    <row customHeight="1" ht="22.5" hidden="1">
      <c r="AC1" s="330"/>
      <c r="AN1" s="330"/>
      <c r="AR1" s="1638"/>
      <c r="AS1" s="1638"/>
      <c r="AT1" s="1638"/>
      <c r="AU1" s="1638"/>
      <c r="AV1" s="1638"/>
      <c r="AW1" s="1638"/>
      <c r="AX1" s="1638"/>
      <c r="AY1" s="1638"/>
      <c r="AZ1" s="1638"/>
      <c r="BA1" s="1638"/>
      <c r="BB1" s="1638"/>
      <c r="BC1" s="1638"/>
      <c r="BD1" s="1638"/>
      <c r="BE1" s="1638"/>
      <c r="BF1" s="1638"/>
      <c r="BG1" s="1638"/>
      <c r="BH1" s="1638"/>
      <c r="BI1" s="1638"/>
      <c r="BJ1" s="1638"/>
      <c r="BK1" s="1638"/>
      <c r="BL1" s="1638"/>
      <c r="BM1" s="3385"/>
      <c r="BN1" s="1638"/>
      <c r="BO1" s="1638"/>
      <c r="BP1" s="1638"/>
      <c r="BQ1" s="1638"/>
      <c r="BR1" s="1638"/>
      <c r="BS1" s="1638"/>
      <c r="BT1" s="1638"/>
      <c r="BU1" s="1638"/>
      <c r="BV1" s="1638"/>
      <c r="BW1" s="1638"/>
      <c r="BX1" s="1638"/>
      <c r="BY1" s="1638"/>
      <c r="BZ1" s="1638"/>
      <c r="CA1" s="1638"/>
      <c r="CB1" s="1638"/>
      <c r="CC1" s="1638"/>
      <c r="CD1" s="1638"/>
      <c r="CE1" s="1638"/>
      <c r="CF1" s="1638"/>
      <c r="CG1" s="1638"/>
      <c r="CH1" s="1638"/>
      <c r="CI1" s="1638"/>
      <c r="CJ1" s="1638"/>
      <c r="CK1" s="1638"/>
      <c r="CL1" s="1638"/>
      <c r="CM1" s="1638"/>
      <c r="CN1" s="1638"/>
      <c r="CO1" s="1638"/>
      <c r="CP1" s="1638"/>
      <c r="CQ1" s="1638"/>
      <c r="CR1" s="1638"/>
      <c r="CS1" s="1638"/>
      <c r="CT1" s="3385"/>
      <c r="DB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5"/>
      <c r="AS2" s="2246"/>
      <c r="AT2" s="2246"/>
      <c r="AU2" s="2246"/>
      <c r="AV2" s="2246"/>
      <c r="AW2" s="2246"/>
      <c r="AX2" s="2246"/>
      <c r="AY2" s="2246"/>
      <c r="AZ2" s="2246"/>
      <c r="BA2" s="2246"/>
      <c r="BB2" s="2247"/>
      <c r="BC2" s="2245"/>
      <c r="BD2" s="2246"/>
      <c r="BE2" s="2246"/>
      <c r="BF2" s="2246"/>
      <c r="BG2" s="2246"/>
      <c r="BH2" s="2246"/>
      <c r="BI2" s="2246"/>
      <c r="BJ2" s="2246"/>
      <c r="BK2" s="2246"/>
      <c r="BL2" s="2246"/>
      <c r="BM2" s="3386"/>
      <c r="BN2" s="2245"/>
      <c r="BO2" s="2246"/>
      <c r="BP2" s="2246"/>
      <c r="BQ2" s="2246"/>
      <c r="BR2" s="2246"/>
      <c r="BS2" s="2246"/>
      <c r="BT2" s="2246"/>
      <c r="BU2" s="2246"/>
      <c r="BV2" s="2246"/>
      <c r="BW2" s="2246"/>
      <c r="BX2" s="2247"/>
      <c r="BY2" s="2245"/>
      <c r="BZ2" s="2246"/>
      <c r="CA2" s="2246"/>
      <c r="CB2" s="2246"/>
      <c r="CC2" s="2246"/>
      <c r="CD2" s="2246"/>
      <c r="CE2" s="2246"/>
      <c r="CF2" s="2246"/>
      <c r="CG2" s="2246"/>
      <c r="CH2" s="2246"/>
      <c r="CI2" s="2247"/>
      <c r="CJ2" s="2245"/>
      <c r="CK2" s="2246"/>
      <c r="CL2" s="2246"/>
      <c r="CM2" s="2246"/>
      <c r="CN2" s="2246"/>
      <c r="CO2" s="2246"/>
      <c r="CP2" s="2246"/>
      <c r="CQ2" s="2246"/>
      <c r="CR2" s="2246"/>
      <c r="CS2" s="2246"/>
      <c r="CT2" s="3386"/>
      <c r="CU2" s="2247"/>
      <c r="CV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503"/>
      <c r="CY2" s="503" t="str">
        <f>IF(T2="","",T2)</f>
        <v>Наименование тарифа</v>
      </c>
      <c r="CZ2" s="503"/>
      <c r="DA2" s="503"/>
      <c r="DB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409</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5"/>
      <c r="AS3" s="2246"/>
      <c r="AT3" s="2246"/>
      <c r="AU3" s="2246"/>
      <c r="AV3" s="2246"/>
      <c r="AW3" s="2246"/>
      <c r="AX3" s="2246"/>
      <c r="AY3" s="2246"/>
      <c r="AZ3" s="2246"/>
      <c r="BA3" s="2246"/>
      <c r="BB3" s="2247"/>
      <c r="BC3" s="2245"/>
      <c r="BD3" s="2246"/>
      <c r="BE3" s="2246"/>
      <c r="BF3" s="2246"/>
      <c r="BG3" s="2246"/>
      <c r="BH3" s="2246"/>
      <c r="BI3" s="2246"/>
      <c r="BJ3" s="2246"/>
      <c r="BK3" s="2246"/>
      <c r="BL3" s="2246"/>
      <c r="BM3" s="3386"/>
      <c r="BN3" s="2245"/>
      <c r="BO3" s="2246"/>
      <c r="BP3" s="2246"/>
      <c r="BQ3" s="2246"/>
      <c r="BR3" s="2246"/>
      <c r="BS3" s="2246"/>
      <c r="BT3" s="2246"/>
      <c r="BU3" s="2246"/>
      <c r="BV3" s="2246"/>
      <c r="BW3" s="2246"/>
      <c r="BX3" s="2247"/>
      <c r="BY3" s="2245"/>
      <c r="BZ3" s="2246"/>
      <c r="CA3" s="2246"/>
      <c r="CB3" s="2246"/>
      <c r="CC3" s="2246"/>
      <c r="CD3" s="2246"/>
      <c r="CE3" s="2246"/>
      <c r="CF3" s="2246"/>
      <c r="CG3" s="2246"/>
      <c r="CH3" s="2246"/>
      <c r="CI3" s="2247"/>
      <c r="CJ3" s="2245"/>
      <c r="CK3" s="2246"/>
      <c r="CL3" s="2246"/>
      <c r="CM3" s="2246"/>
      <c r="CN3" s="2246"/>
      <c r="CO3" s="2246"/>
      <c r="CP3" s="2246"/>
      <c r="CQ3" s="2246"/>
      <c r="CR3" s="2246"/>
      <c r="CS3" s="2246"/>
      <c r="CT3" s="3386"/>
      <c r="CU3" s="2247"/>
      <c r="CV3" s="1261" t="s">
        <v>410</v>
      </c>
      <c r="CX3" s="503"/>
      <c r="CY3" s="503" t="str">
        <f>IF(T3="","",T3)</f>
        <v>Территория действия тарифа</v>
      </c>
      <c r="CZ3" s="503"/>
      <c r="DA3" s="503"/>
      <c r="DB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539</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5"/>
      <c r="AS4" s="2246"/>
      <c r="AT4" s="2246"/>
      <c r="AU4" s="2246"/>
      <c r="AV4" s="2246"/>
      <c r="AW4" s="2246"/>
      <c r="AX4" s="2246"/>
      <c r="AY4" s="2246"/>
      <c r="AZ4" s="2246"/>
      <c r="BA4" s="2246"/>
      <c r="BB4" s="2247"/>
      <c r="BC4" s="2245"/>
      <c r="BD4" s="2246"/>
      <c r="BE4" s="2246"/>
      <c r="BF4" s="2246"/>
      <c r="BG4" s="2246"/>
      <c r="BH4" s="2246"/>
      <c r="BI4" s="2246"/>
      <c r="BJ4" s="2246"/>
      <c r="BK4" s="2246"/>
      <c r="BL4" s="2246"/>
      <c r="BM4" s="3386"/>
      <c r="BN4" s="2245"/>
      <c r="BO4" s="2246"/>
      <c r="BP4" s="2246"/>
      <c r="BQ4" s="2246"/>
      <c r="BR4" s="2246"/>
      <c r="BS4" s="2246"/>
      <c r="BT4" s="2246"/>
      <c r="BU4" s="2246"/>
      <c r="BV4" s="2246"/>
      <c r="BW4" s="2246"/>
      <c r="BX4" s="2247"/>
      <c r="BY4" s="2245"/>
      <c r="BZ4" s="2246"/>
      <c r="CA4" s="2246"/>
      <c r="CB4" s="2246"/>
      <c r="CC4" s="2246"/>
      <c r="CD4" s="2246"/>
      <c r="CE4" s="2246"/>
      <c r="CF4" s="2246"/>
      <c r="CG4" s="2246"/>
      <c r="CH4" s="2246"/>
      <c r="CI4" s="2247"/>
      <c r="CJ4" s="2245"/>
      <c r="CK4" s="2246"/>
      <c r="CL4" s="2246"/>
      <c r="CM4" s="2246"/>
      <c r="CN4" s="2246"/>
      <c r="CO4" s="2246"/>
      <c r="CP4" s="2246"/>
      <c r="CQ4" s="2246"/>
      <c r="CR4" s="2246"/>
      <c r="CS4" s="2246"/>
      <c r="CT4" s="3386"/>
      <c r="CU4" s="2247"/>
      <c r="CV4" s="1261" t="s">
        <v>540</v>
      </c>
      <c r="CX4" s="503"/>
      <c r="CY4" s="503" t="str">
        <f>IF(T4="","",T4)</f>
        <v>Наименование централизованной системы горячего водоснабжения</v>
      </c>
      <c r="CZ4" s="503"/>
      <c r="DA4" s="503"/>
      <c r="DB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492</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3"/>
      <c r="AS5" s="2354"/>
      <c r="AT5" s="2354"/>
      <c r="AU5" s="2354"/>
      <c r="AV5" s="2354"/>
      <c r="AW5" s="2354"/>
      <c r="AX5" s="2354"/>
      <c r="AY5" s="2354"/>
      <c r="AZ5" s="2354"/>
      <c r="BA5" s="2354"/>
      <c r="BB5" s="2355"/>
      <c r="BC5" s="2353"/>
      <c r="BD5" s="2354"/>
      <c r="BE5" s="2354"/>
      <c r="BF5" s="2354"/>
      <c r="BG5" s="2354"/>
      <c r="BH5" s="2354"/>
      <c r="BI5" s="2354"/>
      <c r="BJ5" s="2354"/>
      <c r="BK5" s="2354"/>
      <c r="BL5" s="2354"/>
      <c r="BM5" s="3387"/>
      <c r="BN5" s="2353"/>
      <c r="BO5" s="2354"/>
      <c r="BP5" s="2354"/>
      <c r="BQ5" s="2354"/>
      <c r="BR5" s="2354"/>
      <c r="BS5" s="2354"/>
      <c r="BT5" s="2354"/>
      <c r="BU5" s="2354"/>
      <c r="BV5" s="2354"/>
      <c r="BW5" s="2354"/>
      <c r="BX5" s="2355"/>
      <c r="BY5" s="2353"/>
      <c r="BZ5" s="2354"/>
      <c r="CA5" s="2354"/>
      <c r="CB5" s="2354"/>
      <c r="CC5" s="2354"/>
      <c r="CD5" s="2354"/>
      <c r="CE5" s="2354"/>
      <c r="CF5" s="2354"/>
      <c r="CG5" s="2354"/>
      <c r="CH5" s="2354"/>
      <c r="CI5" s="2355"/>
      <c r="CJ5" s="2353"/>
      <c r="CK5" s="2354"/>
      <c r="CL5" s="2354"/>
      <c r="CM5" s="2354"/>
      <c r="CN5" s="2354"/>
      <c r="CO5" s="2354"/>
      <c r="CP5" s="2354"/>
      <c r="CQ5" s="2354"/>
      <c r="CR5" s="2354"/>
      <c r="CS5" s="2354"/>
      <c r="CT5" s="3387"/>
      <c r="CU5" s="2358"/>
      <c r="CV5" s="1261" t="s">
        <v>493</v>
      </c>
      <c r="CX5" s="503"/>
      <c r="CY5" s="503" t="str">
        <f>IF(T5="","",T5)</f>
        <v>Наименование признака дифференциации</v>
      </c>
      <c r="CZ5" s="503"/>
      <c r="DA5" s="503"/>
      <c r="DB5" s="1158">
        <v>0</v>
      </c>
    </row>
    <row customHeight="1" ht="23.25" hidden="1">
      <c r="A6" s="1366"/>
      <c r="B6" s="1366"/>
      <c r="C6" s="1366"/>
      <c r="D6" s="1366"/>
      <c r="E6" s="2262"/>
      <c r="F6" s="2262"/>
      <c r="G6" s="2262"/>
      <c r="H6" s="2262"/>
      <c r="I6" s="2289"/>
      <c r="J6" s="2259">
        <f>I5&amp;".1"</f>
      </c>
      <c r="K6" s="1366"/>
      <c r="L6" s="1367" t="s">
        <v>418</v>
      </c>
      <c r="P6" s="2260"/>
      <c r="Q6" s="2260">
        <v>1</v>
      </c>
      <c r="R6" s="360"/>
      <c r="S6" s="1496">
        <f>$J6</f>
      </c>
      <c r="T6" s="289" t="s">
        <v>419</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48"/>
      <c r="AS6" s="2249"/>
      <c r="AT6" s="2249"/>
      <c r="AU6" s="2249"/>
      <c r="AV6" s="2249"/>
      <c r="AW6" s="2249"/>
      <c r="AX6" s="2249"/>
      <c r="AY6" s="2249"/>
      <c r="AZ6" s="2249"/>
      <c r="BA6" s="2249"/>
      <c r="BB6" s="2250"/>
      <c r="BC6" s="2248"/>
      <c r="BD6" s="2249"/>
      <c r="BE6" s="2249"/>
      <c r="BF6" s="2249"/>
      <c r="BG6" s="2249"/>
      <c r="BH6" s="2249"/>
      <c r="BI6" s="2249"/>
      <c r="BJ6" s="2249"/>
      <c r="BK6" s="2249"/>
      <c r="BL6" s="2249"/>
      <c r="BM6" s="3388"/>
      <c r="BN6" s="2248"/>
      <c r="BO6" s="2249"/>
      <c r="BP6" s="2249"/>
      <c r="BQ6" s="2249"/>
      <c r="BR6" s="2249"/>
      <c r="BS6" s="2249"/>
      <c r="BT6" s="2249"/>
      <c r="BU6" s="2249"/>
      <c r="BV6" s="2249"/>
      <c r="BW6" s="2249"/>
      <c r="BX6" s="2250"/>
      <c r="BY6" s="2248"/>
      <c r="BZ6" s="2249"/>
      <c r="CA6" s="2249"/>
      <c r="CB6" s="2249"/>
      <c r="CC6" s="2249"/>
      <c r="CD6" s="2249"/>
      <c r="CE6" s="2249"/>
      <c r="CF6" s="2249"/>
      <c r="CG6" s="2249"/>
      <c r="CH6" s="2249"/>
      <c r="CI6" s="2250"/>
      <c r="CJ6" s="2248"/>
      <c r="CK6" s="2249"/>
      <c r="CL6" s="2249"/>
      <c r="CM6" s="2249"/>
      <c r="CN6" s="2249"/>
      <c r="CO6" s="2249"/>
      <c r="CP6" s="2249"/>
      <c r="CQ6" s="2249"/>
      <c r="CR6" s="2249"/>
      <c r="CS6" s="2249"/>
      <c r="CT6" s="3388"/>
      <c r="CU6" s="2250"/>
      <c r="CV6" s="1310" t="s">
        <v>494</v>
      </c>
      <c r="CX6" s="503"/>
      <c r="CY6" s="503" t="str">
        <f>IF(T6="","",T6)</f>
        <v>Группа потребителей</v>
      </c>
      <c r="CZ6" s="503"/>
      <c r="DA6" s="503"/>
      <c r="DB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62</v>
      </c>
      <c r="AE7" s="2268"/>
      <c r="AF7" s="2110" t="s">
        <v>62</v>
      </c>
      <c r="AG7" s="754"/>
      <c r="AH7" s="754"/>
      <c r="AI7" s="754"/>
      <c r="AJ7" s="754"/>
      <c r="AK7" s="754"/>
      <c r="AL7" s="754"/>
      <c r="AM7" s="754"/>
      <c r="AN7" s="2268"/>
      <c r="AO7" s="2110" t="s">
        <v>62</v>
      </c>
      <c r="AP7" s="2290"/>
      <c r="AQ7" s="2110" t="s">
        <v>62</v>
      </c>
      <c r="AR7" s="754"/>
      <c r="AS7" s="754"/>
      <c r="AT7" s="754"/>
      <c r="AU7" s="754"/>
      <c r="AV7" s="754"/>
      <c r="AW7" s="754"/>
      <c r="AX7" s="754"/>
      <c r="AY7" s="2605"/>
      <c r="AZ7" s="2110" t="s">
        <v>62</v>
      </c>
      <c r="BA7" s="2605"/>
      <c r="BB7" s="2110" t="s">
        <v>62</v>
      </c>
      <c r="BC7" s="754"/>
      <c r="BD7" s="754"/>
      <c r="BE7" s="754"/>
      <c r="BF7" s="754"/>
      <c r="BG7" s="754"/>
      <c r="BH7" s="754"/>
      <c r="BI7" s="754"/>
      <c r="BJ7" s="2605"/>
      <c r="BK7" s="2110" t="s">
        <v>62</v>
      </c>
      <c r="BL7" s="2605"/>
      <c r="BM7" s="3389" t="s">
        <v>62</v>
      </c>
      <c r="BN7" s="754"/>
      <c r="BO7" s="754"/>
      <c r="BP7" s="754"/>
      <c r="BQ7" s="754"/>
      <c r="BR7" s="754"/>
      <c r="BS7" s="754"/>
      <c r="BT7" s="754"/>
      <c r="BU7" s="2605"/>
      <c r="BV7" s="2110" t="s">
        <v>62</v>
      </c>
      <c r="BW7" s="2605"/>
      <c r="BX7" s="2110" t="s">
        <v>62</v>
      </c>
      <c r="BY7" s="754"/>
      <c r="BZ7" s="754"/>
      <c r="CA7" s="754"/>
      <c r="CB7" s="754"/>
      <c r="CC7" s="754"/>
      <c r="CD7" s="754"/>
      <c r="CE7" s="754"/>
      <c r="CF7" s="2605"/>
      <c r="CG7" s="2110" t="s">
        <v>62</v>
      </c>
      <c r="CH7" s="2605"/>
      <c r="CI7" s="2110" t="s">
        <v>62</v>
      </c>
      <c r="CJ7" s="754"/>
      <c r="CK7" s="754"/>
      <c r="CL7" s="754"/>
      <c r="CM7" s="754"/>
      <c r="CN7" s="754"/>
      <c r="CO7" s="754"/>
      <c r="CP7" s="754"/>
      <c r="CQ7" s="2605"/>
      <c r="CR7" s="2110" t="s">
        <v>62</v>
      </c>
      <c r="CS7" s="2605"/>
      <c r="CT7" s="2110" t="s">
        <v>62</v>
      </c>
      <c r="CU7" s="1441"/>
      <c r="CV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14">
        <f>STRCHECKDATE(V8:CU8)</f>
      </c>
      <c r="CX7" s="503"/>
      <c r="CY7" s="503" t="str">
        <f>IF(T7="","",T7)</f>
        <v/>
      </c>
      <c r="CZ7" s="503"/>
      <c r="DA7" s="503"/>
      <c r="DB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328"/>
      <c r="AS8" s="328"/>
      <c r="AT8" s="328"/>
      <c r="AU8" s="328"/>
      <c r="AV8" s="328"/>
      <c r="AW8" s="328"/>
      <c r="AX8" s="328"/>
      <c r="AY8" s="2312"/>
      <c r="AZ8" s="2110"/>
      <c r="BA8" s="2312"/>
      <c r="BB8" s="2110"/>
      <c r="BC8" s="328"/>
      <c r="BD8" s="328"/>
      <c r="BE8" s="328"/>
      <c r="BF8" s="328"/>
      <c r="BG8" s="328"/>
      <c r="BH8" s="328"/>
      <c r="BI8" s="328"/>
      <c r="BJ8" s="2312"/>
      <c r="BK8" s="2110"/>
      <c r="BL8" s="2312"/>
      <c r="BM8" s="2110"/>
      <c r="BN8" s="328"/>
      <c r="BO8" s="328"/>
      <c r="BP8" s="328"/>
      <c r="BQ8" s="328"/>
      <c r="BR8" s="328"/>
      <c r="BS8" s="328"/>
      <c r="BT8" s="328"/>
      <c r="BU8" s="2312"/>
      <c r="BV8" s="2110"/>
      <c r="BW8" s="2312"/>
      <c r="BX8" s="2110"/>
      <c r="BY8" s="328"/>
      <c r="BZ8" s="328"/>
      <c r="CA8" s="328"/>
      <c r="CB8" s="328"/>
      <c r="CC8" s="328"/>
      <c r="CD8" s="328"/>
      <c r="CE8" s="328"/>
      <c r="CF8" s="2312"/>
      <c r="CG8" s="2110"/>
      <c r="CH8" s="2312"/>
      <c r="CI8" s="2110"/>
      <c r="CJ8" s="328"/>
      <c r="CK8" s="328"/>
      <c r="CL8" s="328"/>
      <c r="CM8" s="328"/>
      <c r="CN8" s="328"/>
      <c r="CO8" s="328"/>
      <c r="CP8" s="328"/>
      <c r="CQ8" s="2312"/>
      <c r="CR8" s="2110"/>
      <c r="CS8" s="2312"/>
      <c r="CT8" s="2110"/>
      <c r="CU8" s="1442"/>
      <c r="CV8" s="2352"/>
      <c r="CX8" s="503"/>
      <c r="CY8" s="503" t="str">
        <f>IF(T8="","",T8)</f>
        <v/>
      </c>
      <c r="CZ8" s="503"/>
      <c r="DA8" s="503"/>
      <c r="DB8" s="1158">
        <v>0</v>
      </c>
    </row>
    <row customHeight="1" ht="21" hidden="1">
      <c r="A9" s="1366"/>
      <c r="B9" s="1366"/>
      <c r="C9" s="1366"/>
      <c r="D9" s="1366"/>
      <c r="E9" s="2262"/>
      <c r="F9" s="2262"/>
      <c r="G9" s="2262"/>
      <c r="H9" s="2262"/>
      <c r="I9" s="2289"/>
      <c r="J9" s="2259"/>
      <c r="K9" s="1366"/>
      <c r="L9" s="1367"/>
      <c r="P9" s="2260"/>
      <c r="Q9" s="2260"/>
      <c r="R9" s="359"/>
      <c r="S9" s="1281"/>
      <c r="T9" s="290" t="s">
        <v>495</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2672"/>
      <c r="AS9" s="2673"/>
      <c r="AT9" s="2674"/>
      <c r="AU9" s="2675"/>
      <c r="AV9" s="2676"/>
      <c r="AW9" s="2677"/>
      <c r="AX9" s="2678"/>
      <c r="AY9" s="2679"/>
      <c r="AZ9" s="2680"/>
      <c r="BA9" s="2681"/>
      <c r="BB9" s="2682"/>
      <c r="BC9" s="2683"/>
      <c r="BD9" s="2684"/>
      <c r="BE9" s="2685"/>
      <c r="BF9" s="2686"/>
      <c r="BG9" s="2687"/>
      <c r="BH9" s="2688"/>
      <c r="BI9" s="2689"/>
      <c r="BJ9" s="2690"/>
      <c r="BK9" s="2691"/>
      <c r="BL9" s="2692"/>
      <c r="BM9" s="3390"/>
      <c r="BN9" s="3424"/>
      <c r="BO9" s="3425"/>
      <c r="BP9" s="3426"/>
      <c r="BQ9" s="3427"/>
      <c r="BR9" s="3428"/>
      <c r="BS9" s="3429"/>
      <c r="BT9" s="3430"/>
      <c r="BU9" s="3431"/>
      <c r="BV9" s="3432"/>
      <c r="BW9" s="3433"/>
      <c r="BX9" s="3434"/>
      <c r="BY9" s="3435"/>
      <c r="BZ9" s="3436"/>
      <c r="CA9" s="3437"/>
      <c r="CB9" s="3438"/>
      <c r="CC9" s="3439"/>
      <c r="CD9" s="3440"/>
      <c r="CE9" s="3441"/>
      <c r="CF9" s="3442"/>
      <c r="CG9" s="3443"/>
      <c r="CH9" s="3444"/>
      <c r="CI9" s="3445"/>
      <c r="CJ9" s="3446"/>
      <c r="CK9" s="3447"/>
      <c r="CL9" s="3448"/>
      <c r="CM9" s="3449"/>
      <c r="CN9" s="3450"/>
      <c r="CO9" s="3451"/>
      <c r="CP9" s="3452"/>
      <c r="CQ9" s="3453"/>
      <c r="CR9" s="3454"/>
      <c r="CS9" s="3455"/>
      <c r="CT9" s="4021"/>
      <c r="CU9" s="370"/>
      <c r="CV9" s="1261" t="s">
        <v>496</v>
      </c>
      <c r="CX9" s="503"/>
      <c r="CY9" s="503" t="str">
        <f>IF(T9="","",T9)</f>
        <v>Добавить значение признака дифференциации</v>
      </c>
      <c r="CZ9" s="503"/>
      <c r="DA9" s="503"/>
      <c r="DB9" s="1158">
        <v>0</v>
      </c>
    </row>
    <row customHeight="1" ht="21" hidden="1">
      <c r="A10" s="1366"/>
      <c r="B10" s="1366"/>
      <c r="C10" s="1366"/>
      <c r="D10" s="1366"/>
      <c r="E10" s="2262"/>
      <c r="F10" s="2262"/>
      <c r="G10" s="2262"/>
      <c r="H10" s="2262"/>
      <c r="I10" s="2259"/>
      <c r="J10" s="1366"/>
      <c r="K10" s="1366"/>
      <c r="L10" s="1367"/>
      <c r="P10" s="2260"/>
      <c r="Q10" s="1484"/>
      <c r="R10" s="359"/>
      <c r="S10" s="1281"/>
      <c r="T10" s="368" t="s">
        <v>424</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2694"/>
      <c r="AS10" s="2695"/>
      <c r="AT10" s="2696"/>
      <c r="AU10" s="2697"/>
      <c r="AV10" s="2698"/>
      <c r="AW10" s="2699"/>
      <c r="AX10" s="2700"/>
      <c r="AY10" s="2701"/>
      <c r="AZ10" s="2702"/>
      <c r="BA10" s="2703"/>
      <c r="BB10" s="2704"/>
      <c r="BC10" s="2705"/>
      <c r="BD10" s="2706"/>
      <c r="BE10" s="2707"/>
      <c r="BF10" s="2708"/>
      <c r="BG10" s="2709"/>
      <c r="BH10" s="2710"/>
      <c r="BI10" s="2711"/>
      <c r="BJ10" s="2712"/>
      <c r="BK10" s="2713"/>
      <c r="BL10" s="2714"/>
      <c r="BM10" s="3391"/>
      <c r="BN10" s="3457"/>
      <c r="BO10" s="3458"/>
      <c r="BP10" s="3459"/>
      <c r="BQ10" s="3460"/>
      <c r="BR10" s="3461"/>
      <c r="BS10" s="3462"/>
      <c r="BT10" s="3463"/>
      <c r="BU10" s="3464"/>
      <c r="BV10" s="3465"/>
      <c r="BW10" s="3466"/>
      <c r="BX10" s="3467"/>
      <c r="BY10" s="3468"/>
      <c r="BZ10" s="3469"/>
      <c r="CA10" s="3470"/>
      <c r="CB10" s="3471"/>
      <c r="CC10" s="3472"/>
      <c r="CD10" s="3473"/>
      <c r="CE10" s="3474"/>
      <c r="CF10" s="3475"/>
      <c r="CG10" s="3476"/>
      <c r="CH10" s="3477"/>
      <c r="CI10" s="3478"/>
      <c r="CJ10" s="3479"/>
      <c r="CK10" s="3480"/>
      <c r="CL10" s="3481"/>
      <c r="CM10" s="3482"/>
      <c r="CN10" s="3483"/>
      <c r="CO10" s="3484"/>
      <c r="CP10" s="3485"/>
      <c r="CQ10" s="3486"/>
      <c r="CR10" s="3487"/>
      <c r="CS10" s="3488"/>
      <c r="CT10" s="4022"/>
      <c r="CU10" s="370"/>
      <c r="CV10" s="1443"/>
      <c r="CX10" s="503"/>
      <c r="CY10" s="503" t="str">
        <f>IF(T10="","",T10)</f>
        <v>Добавить группу потребителей</v>
      </c>
      <c r="CZ10" s="503"/>
      <c r="DA10" s="503"/>
      <c r="DB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497</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2716"/>
      <c r="AS11" s="2717"/>
      <c r="AT11" s="2718"/>
      <c r="AU11" s="2719"/>
      <c r="AV11" s="2720"/>
      <c r="AW11" s="2721"/>
      <c r="AX11" s="2722"/>
      <c r="AY11" s="2723"/>
      <c r="AZ11" s="2724"/>
      <c r="BA11" s="2725"/>
      <c r="BB11" s="2726"/>
      <c r="BC11" s="2727"/>
      <c r="BD11" s="2728"/>
      <c r="BE11" s="2729"/>
      <c r="BF11" s="2730"/>
      <c r="BG11" s="2731"/>
      <c r="BH11" s="2732"/>
      <c r="BI11" s="2733"/>
      <c r="BJ11" s="2734"/>
      <c r="BK11" s="2735"/>
      <c r="BL11" s="2736"/>
      <c r="BM11" s="3392"/>
      <c r="BN11" s="3490"/>
      <c r="BO11" s="3491"/>
      <c r="BP11" s="3492"/>
      <c r="BQ11" s="3493"/>
      <c r="BR11" s="3494"/>
      <c r="BS11" s="3495"/>
      <c r="BT11" s="3496"/>
      <c r="BU11" s="3497"/>
      <c r="BV11" s="3498"/>
      <c r="BW11" s="3499"/>
      <c r="BX11" s="3500"/>
      <c r="BY11" s="3501"/>
      <c r="BZ11" s="3502"/>
      <c r="CA11" s="3503"/>
      <c r="CB11" s="3504"/>
      <c r="CC11" s="3505"/>
      <c r="CD11" s="3506"/>
      <c r="CE11" s="3507"/>
      <c r="CF11" s="3508"/>
      <c r="CG11" s="3509"/>
      <c r="CH11" s="3510"/>
      <c r="CI11" s="3511"/>
      <c r="CJ11" s="3512"/>
      <c r="CK11" s="3513"/>
      <c r="CL11" s="3514"/>
      <c r="CM11" s="3515"/>
      <c r="CN11" s="3516"/>
      <c r="CO11" s="3517"/>
      <c r="CP11" s="3518"/>
      <c r="CQ11" s="3519"/>
      <c r="CR11" s="3520"/>
      <c r="CS11" s="3521"/>
      <c r="CT11" s="4023"/>
      <c r="CU11" s="370"/>
      <c r="CV11" s="306"/>
      <c r="CX11" s="503"/>
      <c r="CY11" s="503" t="str">
        <f>IF(T11="","",T11)</f>
        <v>Добавить наименование признака дифференциации</v>
      </c>
      <c r="CZ11" s="503"/>
      <c r="DA11" s="503"/>
      <c r="DB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263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T12" s="1327"/>
      <c r="AU12" s="1327"/>
      <c r="AV12" s="1327"/>
      <c r="AW12" s="1327"/>
      <c r="AX12" s="1327"/>
      <c r="AY12" s="1327"/>
      <c r="AZ12" s="1327"/>
      <c r="BA12" s="1327"/>
      <c r="BB12" s="1327"/>
      <c r="BC12" s="1327"/>
      <c r="BD12" s="1327"/>
      <c r="BE12" s="1327"/>
      <c r="BF12" s="1327"/>
      <c r="BG12" s="1327"/>
      <c r="BH12" s="1327"/>
      <c r="BI12" s="1327"/>
      <c r="BJ12" s="1327"/>
      <c r="BK12" s="1327"/>
      <c r="BL12" s="1327"/>
      <c r="BM12" s="3393"/>
      <c r="BN12" s="1327"/>
      <c r="BO12" s="1327"/>
      <c r="BP12" s="1327"/>
      <c r="BQ12" s="1327"/>
      <c r="BR12" s="1327"/>
      <c r="BS12" s="1327"/>
      <c r="BT12" s="1327"/>
      <c r="BU12" s="1327"/>
      <c r="BV12" s="1327"/>
      <c r="BW12" s="1327"/>
      <c r="BX12" s="1327"/>
      <c r="BY12" s="1327"/>
      <c r="BZ12" s="1327"/>
      <c r="CA12" s="1327"/>
      <c r="CB12" s="1327"/>
      <c r="CC12" s="1327"/>
      <c r="CD12" s="1327"/>
      <c r="CE12" s="1327"/>
      <c r="CF12" s="1327"/>
      <c r="CG12" s="1327"/>
      <c r="CH12" s="1327"/>
      <c r="CI12" s="1327"/>
      <c r="CJ12" s="1327"/>
      <c r="CK12" s="1327"/>
      <c r="CL12" s="1327"/>
      <c r="CM12" s="1327"/>
      <c r="CN12" s="1327"/>
      <c r="CO12" s="1327"/>
      <c r="CP12" s="1327"/>
      <c r="CQ12" s="1327"/>
      <c r="CR12" s="1327"/>
      <c r="CS12" s="1327"/>
      <c r="CT12" s="1327"/>
      <c r="CU12" s="1327"/>
      <c r="CV12" s="1327"/>
      <c r="CX12" s="792"/>
      <c r="CY12" s="792" t="str">
        <f>IF(T12="","",T12)</f>
        <v>Добавить централизованную систему для дифференциации</v>
      </c>
      <c r="CZ12" s="792"/>
      <c r="DA12" s="792"/>
      <c r="DB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264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T13" s="1327"/>
      <c r="AU13" s="1327"/>
      <c r="AV13" s="1327"/>
      <c r="AW13" s="1327"/>
      <c r="AX13" s="1327"/>
      <c r="AY13" s="1327"/>
      <c r="AZ13" s="1327"/>
      <c r="BA13" s="1327"/>
      <c r="BB13" s="1327"/>
      <c r="BC13" s="1327"/>
      <c r="BD13" s="1327"/>
      <c r="BE13" s="1327"/>
      <c r="BF13" s="1327"/>
      <c r="BG13" s="1327"/>
      <c r="BH13" s="1327"/>
      <c r="BI13" s="1327"/>
      <c r="BJ13" s="1327"/>
      <c r="BK13" s="1327"/>
      <c r="BL13" s="1327"/>
      <c r="BM13" s="3393"/>
      <c r="BN13" s="1327"/>
      <c r="BO13" s="1327"/>
      <c r="BP13" s="1327"/>
      <c r="BQ13" s="1327"/>
      <c r="BR13" s="1327"/>
      <c r="BS13" s="1327"/>
      <c r="BT13" s="1327"/>
      <c r="BU13" s="1327"/>
      <c r="BV13" s="1327"/>
      <c r="BW13" s="1327"/>
      <c r="BX13" s="1327"/>
      <c r="BY13" s="1327"/>
      <c r="BZ13" s="1327"/>
      <c r="CA13" s="1327"/>
      <c r="CB13" s="1327"/>
      <c r="CC13" s="1327"/>
      <c r="CD13" s="1327"/>
      <c r="CE13" s="1327"/>
      <c r="CF13" s="1327"/>
      <c r="CG13" s="1327"/>
      <c r="CH13" s="1327"/>
      <c r="CI13" s="1327"/>
      <c r="CJ13" s="1327"/>
      <c r="CK13" s="1327"/>
      <c r="CL13" s="1327"/>
      <c r="CM13" s="1327"/>
      <c r="CN13" s="1327"/>
      <c r="CO13" s="1327"/>
      <c r="CP13" s="1327"/>
      <c r="CQ13" s="1327"/>
      <c r="CR13" s="1327"/>
      <c r="CS13" s="1327"/>
      <c r="CT13" s="1327"/>
      <c r="CU13" s="1327"/>
      <c r="CV13" s="1327"/>
      <c r="CX13" s="503"/>
      <c r="CY13" s="503" t="str">
        <f>IF(T13="","",T13)</f>
        <v>Добавить территорию для дифференциации</v>
      </c>
      <c r="CZ13" s="503"/>
      <c r="DA13" s="503"/>
      <c r="DB13" s="514">
        <v>0</v>
      </c>
    </row>
    <row customHeight="1" ht="14.25" hidden="1">
      <c r="AF14" s="330"/>
      <c r="AQ14" s="330"/>
      <c r="AR14" s="1638"/>
      <c r="AS14" s="1638"/>
      <c r="AT14" s="1638"/>
      <c r="AU14" s="1638"/>
      <c r="AV14" s="1638"/>
      <c r="AW14" s="1638"/>
      <c r="AX14" s="1638"/>
      <c r="AY14" s="1638"/>
      <c r="AZ14" s="1638"/>
      <c r="BA14" s="1638"/>
      <c r="BB14" s="1638"/>
      <c r="BC14" s="1638"/>
      <c r="BD14" s="1638"/>
      <c r="BE14" s="1638"/>
      <c r="BF14" s="1638"/>
      <c r="BG14" s="1638"/>
      <c r="BH14" s="1638"/>
      <c r="BI14" s="1638"/>
      <c r="BJ14" s="1638"/>
      <c r="BK14" s="1638"/>
      <c r="BL14" s="1638"/>
      <c r="BM14" s="3385"/>
      <c r="BN14" s="1638"/>
      <c r="BO14" s="1638"/>
      <c r="BP14" s="1638"/>
      <c r="BQ14" s="1638"/>
      <c r="BR14" s="1638"/>
      <c r="BS14" s="1638"/>
      <c r="BT14" s="1638"/>
      <c r="BU14" s="1638"/>
      <c r="BV14" s="1638"/>
      <c r="BW14" s="1638"/>
      <c r="BX14" s="1638"/>
      <c r="BY14" s="1638"/>
      <c r="BZ14" s="1638"/>
      <c r="CA14" s="1638"/>
      <c r="CB14" s="1638"/>
      <c r="CC14" s="1638"/>
      <c r="CD14" s="1638"/>
      <c r="CE14" s="1638"/>
      <c r="CF14" s="1638"/>
      <c r="CG14" s="1638"/>
      <c r="CH14" s="1638"/>
      <c r="CI14" s="1638"/>
      <c r="CJ14" s="1638"/>
      <c r="CK14" s="1638"/>
      <c r="CL14" s="1638"/>
      <c r="CM14" s="1638"/>
      <c r="CN14" s="1638"/>
      <c r="CO14" s="1638"/>
      <c r="CP14" s="1638"/>
      <c r="CQ14" s="1638"/>
      <c r="CR14" s="1638"/>
      <c r="CS14" s="1638"/>
      <c r="CT14" s="3385"/>
      <c r="DB14" s="1158">
        <v>0</v>
      </c>
    </row>
    <row customHeight="1" ht="14.25" hidden="1">
      <c r="AG15" s="1363"/>
      <c r="AH15" s="1363"/>
      <c r="AI15" s="1363"/>
      <c r="AJ15" s="1363"/>
      <c r="AK15" s="1363"/>
      <c r="AL15" s="1363"/>
      <c r="AM15" s="1363"/>
      <c r="AN15" s="2270"/>
      <c r="AO15" s="2271" t="s">
        <v>62</v>
      </c>
      <c r="AP15" s="2270"/>
      <c r="AQ15" s="2271" t="s">
        <v>62</v>
      </c>
      <c r="AR15" s="1638"/>
      <c r="AS15" s="1638"/>
      <c r="AT15" s="1638"/>
      <c r="AU15" s="1638"/>
      <c r="AV15" s="1638"/>
      <c r="AW15" s="1638"/>
      <c r="AX15" s="1638"/>
      <c r="AY15" s="1638"/>
      <c r="AZ15" s="1638"/>
      <c r="BA15" s="1638"/>
      <c r="BB15" s="1638"/>
      <c r="BC15" s="1638"/>
      <c r="BD15" s="1638"/>
      <c r="BE15" s="1638"/>
      <c r="BF15" s="1638"/>
      <c r="BG15" s="1638"/>
      <c r="BH15" s="1638"/>
      <c r="BI15" s="1638"/>
      <c r="BJ15" s="1638"/>
      <c r="BK15" s="1638"/>
      <c r="BL15" s="1638"/>
      <c r="BM15" s="3385"/>
      <c r="BN15" s="1638"/>
      <c r="BO15" s="1638"/>
      <c r="BP15" s="1638"/>
      <c r="BQ15" s="1638"/>
      <c r="BR15" s="1638"/>
      <c r="BS15" s="1638"/>
      <c r="BT15" s="1638"/>
      <c r="BU15" s="1638"/>
      <c r="BV15" s="1638"/>
      <c r="BW15" s="1638"/>
      <c r="BX15" s="1638"/>
      <c r="BY15" s="1638"/>
      <c r="BZ15" s="1638"/>
      <c r="CA15" s="1638"/>
      <c r="CB15" s="1638"/>
      <c r="CC15" s="1638"/>
      <c r="CD15" s="1638"/>
      <c r="CE15" s="1638"/>
      <c r="CF15" s="1638"/>
      <c r="CG15" s="1638"/>
      <c r="CH15" s="1638"/>
      <c r="CI15" s="1638"/>
      <c r="CJ15" s="1638"/>
      <c r="CK15" s="1638"/>
      <c r="CL15" s="1638"/>
      <c r="CM15" s="1638"/>
      <c r="CN15" s="1638"/>
      <c r="CO15" s="1638"/>
      <c r="CP15" s="1638"/>
      <c r="CQ15" s="1638"/>
      <c r="CR15" s="1638"/>
      <c r="CS15" s="1638"/>
      <c r="CT15" s="3385"/>
      <c r="DB15" s="1158">
        <v>0</v>
      </c>
    </row>
    <row customHeight="1" ht="14.25" hidden="1">
      <c r="AG16" s="1363"/>
      <c r="AH16" s="1363"/>
      <c r="AI16" s="1363"/>
      <c r="AJ16" s="1363"/>
      <c r="AK16" s="1363"/>
      <c r="AL16" s="1363"/>
      <c r="AM16" s="1363"/>
      <c r="AN16" s="2271"/>
      <c r="AO16" s="2271"/>
      <c r="AP16" s="2271"/>
      <c r="AQ16" s="2271"/>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3385"/>
      <c r="BN16" s="1638"/>
      <c r="BO16" s="1638"/>
      <c r="BP16" s="1638"/>
      <c r="BQ16" s="1638"/>
      <c r="BR16" s="1638"/>
      <c r="BS16" s="1638"/>
      <c r="BT16" s="1638"/>
      <c r="BU16" s="1638"/>
      <c r="BV16" s="1638"/>
      <c r="BW16" s="1638"/>
      <c r="BX16" s="1638"/>
      <c r="BY16" s="1638"/>
      <c r="BZ16" s="1638"/>
      <c r="CA16" s="1638"/>
      <c r="CB16" s="1638"/>
      <c r="CC16" s="1638"/>
      <c r="CD16" s="1638"/>
      <c r="CE16" s="1638"/>
      <c r="CF16" s="1638"/>
      <c r="CG16" s="1638"/>
      <c r="CH16" s="1638"/>
      <c r="CI16" s="1638"/>
      <c r="CJ16" s="1638"/>
      <c r="CK16" s="1638"/>
      <c r="CL16" s="1638"/>
      <c r="CM16" s="1638"/>
      <c r="CN16" s="1638"/>
      <c r="CO16" s="1638"/>
      <c r="CP16" s="1638"/>
      <c r="CQ16" s="1638"/>
      <c r="CR16" s="1638"/>
      <c r="CS16" s="1638"/>
      <c r="CT16" s="3385"/>
      <c r="DB16" s="1158">
        <v>0</v>
      </c>
    </row>
    <row customHeight="1" ht="14.25" hidden="1">
      <c r="AQ17" s="330"/>
      <c r="AR17" s="1638"/>
      <c r="AS17" s="1638"/>
      <c r="AT17" s="1638"/>
      <c r="AU17" s="1638"/>
      <c r="AV17" s="1638"/>
      <c r="AW17" s="1638"/>
      <c r="AX17" s="1638"/>
      <c r="AY17" s="1638"/>
      <c r="AZ17" s="1638"/>
      <c r="BA17" s="1638"/>
      <c r="BB17" s="1638"/>
      <c r="BC17" s="1638"/>
      <c r="BD17" s="1638"/>
      <c r="BE17" s="1638"/>
      <c r="BF17" s="1638"/>
      <c r="BG17" s="1638"/>
      <c r="BH17" s="1638"/>
      <c r="BI17" s="1638"/>
      <c r="BJ17" s="1638"/>
      <c r="BK17" s="1638"/>
      <c r="BL17" s="1638"/>
      <c r="BM17" s="3385"/>
      <c r="BN17" s="1638"/>
      <c r="BO17" s="1638"/>
      <c r="BP17" s="1638"/>
      <c r="BQ17" s="1638"/>
      <c r="BR17" s="1638"/>
      <c r="BS17" s="1638"/>
      <c r="BT17" s="1638"/>
      <c r="BU17" s="1638"/>
      <c r="BV17" s="1638"/>
      <c r="BW17" s="1638"/>
      <c r="BX17" s="1638"/>
      <c r="BY17" s="1638"/>
      <c r="BZ17" s="1638"/>
      <c r="CA17" s="1638"/>
      <c r="CB17" s="1638"/>
      <c r="CC17" s="1638"/>
      <c r="CD17" s="1638"/>
      <c r="CE17" s="1638"/>
      <c r="CF17" s="1638"/>
      <c r="CG17" s="1638"/>
      <c r="CH17" s="1638"/>
      <c r="CI17" s="1638"/>
      <c r="CJ17" s="1638"/>
      <c r="CK17" s="1638"/>
      <c r="CL17" s="1638"/>
      <c r="CM17" s="1638"/>
      <c r="CN17" s="1638"/>
      <c r="CO17" s="1638"/>
      <c r="CP17" s="1638"/>
      <c r="CQ17" s="1638"/>
      <c r="CR17" s="1638"/>
      <c r="CS17" s="1638"/>
      <c r="CT17" s="3385"/>
      <c r="DB17" s="1158">
        <v>0</v>
      </c>
    </row>
    <row s="1369" customFormat="1" customHeight="1" ht="22.5" hidden="1">
      <c r="L18" s="1481"/>
      <c r="M18" s="1365"/>
      <c r="N18" s="1365"/>
      <c r="O18" s="1370" t="s">
        <v>427</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R18" s="1369"/>
      <c r="AS18" s="1369"/>
      <c r="AT18" s="1369"/>
      <c r="AU18" s="1369"/>
      <c r="AV18" s="1369"/>
      <c r="AW18" s="1369"/>
      <c r="AX18" s="1369"/>
      <c r="AY18" s="1370"/>
      <c r="AZ18" s="1369"/>
      <c r="BA18" s="1370"/>
      <c r="BB18" s="1369"/>
      <c r="BC18" s="1369"/>
      <c r="BD18" s="1369"/>
      <c r="BE18" s="1369"/>
      <c r="BF18" s="1369"/>
      <c r="BG18" s="1369"/>
      <c r="BH18" s="1369"/>
      <c r="BI18" s="1369"/>
      <c r="BJ18" s="1370"/>
      <c r="BK18" s="1369"/>
      <c r="BL18" s="1370"/>
      <c r="BM18" s="3394"/>
      <c r="BN18" s="1369"/>
      <c r="BO18" s="1369"/>
      <c r="BP18" s="1369"/>
      <c r="BQ18" s="1369"/>
      <c r="BR18" s="1369"/>
      <c r="BS18" s="1369"/>
      <c r="BT18" s="1369"/>
      <c r="BU18" s="1370"/>
      <c r="BV18" s="1369"/>
      <c r="BW18" s="1370"/>
      <c r="BX18" s="1369"/>
      <c r="BY18" s="1369"/>
      <c r="BZ18" s="1369"/>
      <c r="CA18" s="1369"/>
      <c r="CB18" s="1369"/>
      <c r="CC18" s="1369"/>
      <c r="CD18" s="1369"/>
      <c r="CE18" s="1369"/>
      <c r="CF18" s="1370"/>
      <c r="CG18" s="1369"/>
      <c r="CH18" s="1370"/>
      <c r="CI18" s="1369"/>
      <c r="CJ18" s="1369"/>
      <c r="CK18" s="1369"/>
      <c r="CL18" s="1369"/>
      <c r="CM18" s="1369"/>
      <c r="CN18" s="1369"/>
      <c r="CO18" s="1369"/>
      <c r="CP18" s="1369"/>
      <c r="CQ18" s="1370"/>
      <c r="CR18" s="1369"/>
      <c r="CS18" s="1370"/>
      <c r="CT18" s="3394"/>
      <c r="CW18" s="514"/>
      <c r="CX18" s="514"/>
      <c r="CY18" s="514"/>
      <c r="CZ18" s="514"/>
      <c r="DA18" s="514"/>
      <c r="DB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R19" s="1369"/>
      <c r="AS19" s="1369"/>
      <c r="AT19" s="1369"/>
      <c r="AU19" s="1369"/>
      <c r="AV19" s="1369"/>
      <c r="AW19" s="1369"/>
      <c r="AX19" s="1369"/>
      <c r="AY19" s="1369"/>
      <c r="AZ19" s="1369"/>
      <c r="BA19" s="1369"/>
      <c r="BB19" s="1369"/>
      <c r="BC19" s="1369"/>
      <c r="BD19" s="1369"/>
      <c r="BE19" s="1369"/>
      <c r="BF19" s="1369"/>
      <c r="BG19" s="1369"/>
      <c r="BH19" s="1369"/>
      <c r="BI19" s="1369"/>
      <c r="BJ19" s="1369"/>
      <c r="BK19" s="1369"/>
      <c r="BL19" s="1369"/>
      <c r="BM19" s="3394"/>
      <c r="BN19" s="1369"/>
      <c r="BO19" s="1369"/>
      <c r="BP19" s="1369"/>
      <c r="BQ19" s="1369"/>
      <c r="BR19" s="1369"/>
      <c r="BS19" s="1369"/>
      <c r="BT19" s="1369"/>
      <c r="BU19" s="1369"/>
      <c r="BV19" s="1369"/>
      <c r="BW19" s="1369"/>
      <c r="BX19" s="1369"/>
      <c r="BY19" s="1369"/>
      <c r="BZ19" s="1369"/>
      <c r="CA19" s="1369"/>
      <c r="CB19" s="1369"/>
      <c r="CC19" s="1369"/>
      <c r="CD19" s="1369"/>
      <c r="CE19" s="1369"/>
      <c r="CF19" s="1369"/>
      <c r="CG19" s="1369"/>
      <c r="CH19" s="1369"/>
      <c r="CI19" s="1369"/>
      <c r="CJ19" s="1369"/>
      <c r="CK19" s="1369"/>
      <c r="CL19" s="1369"/>
      <c r="CM19" s="1369"/>
      <c r="CN19" s="1369"/>
      <c r="CO19" s="1369"/>
      <c r="CP19" s="1369"/>
      <c r="CQ19" s="1369"/>
      <c r="CR19" s="1369"/>
      <c r="CS19" s="1369"/>
      <c r="CT19" s="3394"/>
      <c r="CW19" s="514"/>
      <c r="CX19" s="514"/>
      <c r="CY19" s="514"/>
      <c r="CZ19" s="514"/>
      <c r="DA19" s="514"/>
      <c r="DB19" s="1163">
        <v>0</v>
      </c>
    </row>
    <row s="1369" customFormat="1" customHeight="1" ht="12" hidden="1">
      <c r="L20" s="1481"/>
      <c r="M20" s="1365"/>
      <c r="N20" s="1365"/>
      <c r="O20" s="1367" t="s">
        <v>428</v>
      </c>
      <c r="P20" s="1365"/>
      <c r="Q20" s="1445"/>
      <c r="R20" s="1445"/>
      <c r="S20" s="732"/>
      <c r="T20" s="1163" t="s">
        <v>429</v>
      </c>
      <c r="W20" s="1369"/>
      <c r="X20" s="1369"/>
      <c r="Y20" s="1369"/>
      <c r="Z20" s="1369"/>
      <c r="AA20" s="1369"/>
      <c r="AB20" s="1369"/>
      <c r="AD20" s="189" t="s">
        <v>430</v>
      </c>
      <c r="AF20" s="189" t="s">
        <v>431</v>
      </c>
      <c r="AG20" s="1163" t="s">
        <v>429</v>
      </c>
      <c r="AH20" s="1369"/>
      <c r="AI20" s="1369"/>
      <c r="AJ20" s="1369"/>
      <c r="AK20" s="1369"/>
      <c r="AL20" s="1369"/>
      <c r="AO20" s="189" t="s">
        <v>432</v>
      </c>
      <c r="AQ20" s="189" t="s">
        <v>431</v>
      </c>
      <c r="AR20" s="1369"/>
      <c r="AS20" s="1369"/>
      <c r="AT20" s="1369"/>
      <c r="AU20" s="1369"/>
      <c r="AV20" s="1369"/>
      <c r="AW20" s="1369"/>
      <c r="AX20" s="1369"/>
      <c r="AY20" s="1369"/>
      <c r="AZ20" s="1373" t="s">
        <v>430</v>
      </c>
      <c r="BA20" s="1369"/>
      <c r="BB20" s="1373" t="s">
        <v>431</v>
      </c>
      <c r="BC20" s="1369"/>
      <c r="BD20" s="1369"/>
      <c r="BE20" s="1369"/>
      <c r="BF20" s="1369"/>
      <c r="BG20" s="1369"/>
      <c r="BH20" s="1369"/>
      <c r="BI20" s="1369"/>
      <c r="BJ20" s="1369"/>
      <c r="BK20" s="1373" t="s">
        <v>430</v>
      </c>
      <c r="BL20" s="1369"/>
      <c r="BM20" s="3395" t="s">
        <v>431</v>
      </c>
      <c r="BN20" s="1369"/>
      <c r="BO20" s="1369"/>
      <c r="BP20" s="1369"/>
      <c r="BQ20" s="1369"/>
      <c r="BR20" s="1369"/>
      <c r="BS20" s="1369"/>
      <c r="BT20" s="1369"/>
      <c r="BU20" s="1369"/>
      <c r="BV20" s="1373" t="s">
        <v>430</v>
      </c>
      <c r="BW20" s="1369"/>
      <c r="BX20" s="1373" t="s">
        <v>431</v>
      </c>
      <c r="BY20" s="1369"/>
      <c r="BZ20" s="1369"/>
      <c r="CA20" s="1369"/>
      <c r="CB20" s="1369"/>
      <c r="CC20" s="1369"/>
      <c r="CD20" s="1369"/>
      <c r="CE20" s="1369"/>
      <c r="CF20" s="1369"/>
      <c r="CG20" s="1373" t="s">
        <v>430</v>
      </c>
      <c r="CH20" s="1369"/>
      <c r="CI20" s="1373" t="s">
        <v>431</v>
      </c>
      <c r="CJ20" s="1369"/>
      <c r="CK20" s="1369"/>
      <c r="CL20" s="1369"/>
      <c r="CM20" s="1369"/>
      <c r="CN20" s="1369"/>
      <c r="CO20" s="1369"/>
      <c r="CP20" s="1369"/>
      <c r="CQ20" s="1369"/>
      <c r="CR20" s="1373" t="s">
        <v>430</v>
      </c>
      <c r="CS20" s="1369"/>
      <c r="CT20" s="3395" t="s">
        <v>431</v>
      </c>
      <c r="DB20" s="1163">
        <v>0</v>
      </c>
    </row>
    <row customHeight="1" ht="14.25" hidden="1">
      <c r="O21" s="1367"/>
      <c r="AR21" s="1638"/>
      <c r="AS21" s="1638"/>
      <c r="AT21" s="1638"/>
      <c r="AU21" s="1638"/>
      <c r="AV21" s="1638"/>
      <c r="AW21" s="1638"/>
      <c r="AX21" s="1638"/>
      <c r="AY21" s="1638"/>
      <c r="AZ21" s="1638"/>
      <c r="BA21" s="1638"/>
      <c r="BB21" s="1638"/>
      <c r="BC21" s="1638"/>
      <c r="BD21" s="1638"/>
      <c r="BE21" s="1638"/>
      <c r="BF21" s="1638"/>
      <c r="BG21" s="1638"/>
      <c r="BH21" s="1638"/>
      <c r="BI21" s="1638"/>
      <c r="BJ21" s="1638"/>
      <c r="BK21" s="1638"/>
      <c r="BL21" s="1638"/>
      <c r="BM21" s="3385"/>
      <c r="BN21" s="1638"/>
      <c r="BO21" s="1638"/>
      <c r="BP21" s="1638"/>
      <c r="BQ21" s="1638"/>
      <c r="BR21" s="1638"/>
      <c r="BS21" s="1638"/>
      <c r="BT21" s="1638"/>
      <c r="BU21" s="1638"/>
      <c r="BV21" s="1638"/>
      <c r="BW21" s="1638"/>
      <c r="BX21" s="1638"/>
      <c r="BY21" s="1638"/>
      <c r="BZ21" s="1638"/>
      <c r="CA21" s="1638"/>
      <c r="CB21" s="1638"/>
      <c r="CC21" s="1638"/>
      <c r="CD21" s="1638"/>
      <c r="CE21" s="1638"/>
      <c r="CF21" s="1638"/>
      <c r="CG21" s="1638"/>
      <c r="CH21" s="1638"/>
      <c r="CI21" s="1638"/>
      <c r="CJ21" s="1638"/>
      <c r="CK21" s="1638"/>
      <c r="CL21" s="1638"/>
      <c r="CM21" s="1638"/>
      <c r="CN21" s="1638"/>
      <c r="CO21" s="1638"/>
      <c r="CP21" s="1638"/>
      <c r="CQ21" s="1638"/>
      <c r="CR21" s="1638"/>
      <c r="CS21" s="1638"/>
      <c r="CT21" s="3385"/>
      <c r="DB21" s="1158">
        <v>0</v>
      </c>
    </row>
    <row customHeight="1" ht="14.25" hidden="1">
      <c r="O22" s="1367"/>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3385"/>
      <c r="BN22" s="1638"/>
      <c r="BO22" s="1638"/>
      <c r="BP22" s="1638"/>
      <c r="BQ22" s="1638"/>
      <c r="BR22" s="1638"/>
      <c r="BS22" s="1638"/>
      <c r="BT22" s="1638"/>
      <c r="BU22" s="1638"/>
      <c r="BV22" s="1638"/>
      <c r="BW22" s="1638"/>
      <c r="BX22" s="1638"/>
      <c r="BY22" s="1638"/>
      <c r="BZ22" s="1638"/>
      <c r="CA22" s="1638"/>
      <c r="CB22" s="1638"/>
      <c r="CC22" s="1638"/>
      <c r="CD22" s="1638"/>
      <c r="CE22" s="1638"/>
      <c r="CF22" s="1638"/>
      <c r="CG22" s="1638"/>
      <c r="CH22" s="1638"/>
      <c r="CI22" s="1638"/>
      <c r="CJ22" s="1638"/>
      <c r="CK22" s="1638"/>
      <c r="CL22" s="1638"/>
      <c r="CM22" s="1638"/>
      <c r="CN22" s="1638"/>
      <c r="CO22" s="1638"/>
      <c r="CP22" s="1638"/>
      <c r="CQ22" s="1638"/>
      <c r="CR22" s="1638"/>
      <c r="CS22" s="1638"/>
      <c r="CT22" s="3385"/>
      <c r="DB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R23" s="1638"/>
      <c r="AS23" s="1638"/>
      <c r="AT23" s="1638"/>
      <c r="AU23" s="1638"/>
      <c r="AV23" s="1638"/>
      <c r="AW23" s="1638"/>
      <c r="AX23" s="1638"/>
      <c r="AY23" s="1638"/>
      <c r="AZ23" s="1638"/>
      <c r="BA23" s="1638"/>
      <c r="BB23" s="1638"/>
      <c r="BC23" s="1638"/>
      <c r="BD23" s="1638"/>
      <c r="BE23" s="1638"/>
      <c r="BF23" s="1638"/>
      <c r="BG23" s="1638"/>
      <c r="BH23" s="1638"/>
      <c r="BI23" s="1638"/>
      <c r="BJ23" s="1638"/>
      <c r="BK23" s="1638"/>
      <c r="BL23" s="1638"/>
      <c r="BM23" s="3385"/>
      <c r="BN23" s="1638"/>
      <c r="BO23" s="1638"/>
      <c r="BP23" s="1638"/>
      <c r="BQ23" s="1638"/>
      <c r="BR23" s="1638"/>
      <c r="BS23" s="1638"/>
      <c r="BT23" s="1638"/>
      <c r="BU23" s="1638"/>
      <c r="BV23" s="1638"/>
      <c r="BW23" s="1638"/>
      <c r="BX23" s="1638"/>
      <c r="BY23" s="1638"/>
      <c r="BZ23" s="1638"/>
      <c r="CA23" s="1638"/>
      <c r="CB23" s="1638"/>
      <c r="CC23" s="1638"/>
      <c r="CD23" s="1638"/>
      <c r="CE23" s="1638"/>
      <c r="CF23" s="1638"/>
      <c r="CG23" s="1638"/>
      <c r="CH23" s="1638"/>
      <c r="CI23" s="1638"/>
      <c r="CJ23" s="1638"/>
      <c r="CK23" s="1638"/>
      <c r="CL23" s="1638"/>
      <c r="CM23" s="1638"/>
      <c r="CN23" s="1638"/>
      <c r="CO23" s="1638"/>
      <c r="CP23" s="1638"/>
      <c r="CQ23" s="1638"/>
      <c r="CR23" s="1638"/>
      <c r="CS23" s="1638"/>
      <c r="CT23" s="3385"/>
      <c r="DB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R24" s="2251"/>
      <c r="AS24" s="2251"/>
      <c r="AT24" s="2251"/>
      <c r="AU24" s="2251"/>
      <c r="AV24" s="2251"/>
      <c r="AW24" s="2251"/>
      <c r="AX24" s="2251"/>
      <c r="AY24" s="2251"/>
      <c r="AZ24" s="2251"/>
      <c r="BA24" s="2251"/>
      <c r="BB24" s="2251"/>
      <c r="BC24" s="2251"/>
      <c r="BD24" s="2251"/>
      <c r="BE24" s="2251"/>
      <c r="BF24" s="2251"/>
      <c r="BG24" s="2251"/>
      <c r="BH24" s="2251"/>
      <c r="BI24" s="2251"/>
      <c r="BJ24" s="2251"/>
      <c r="BK24" s="2251"/>
      <c r="BL24" s="2251"/>
      <c r="BM24" s="3396"/>
      <c r="BN24" s="2251"/>
      <c r="BO24" s="2251"/>
      <c r="BP24" s="2251"/>
      <c r="BQ24" s="2251"/>
      <c r="BR24" s="2251"/>
      <c r="BS24" s="2251"/>
      <c r="BT24" s="2251"/>
      <c r="BU24" s="2251"/>
      <c r="BV24" s="2251"/>
      <c r="BW24" s="2251"/>
      <c r="BX24" s="2251"/>
      <c r="BY24" s="2251"/>
      <c r="BZ24" s="2251"/>
      <c r="CA24" s="2251"/>
      <c r="CB24" s="2251"/>
      <c r="CC24" s="2251"/>
      <c r="CD24" s="2251"/>
      <c r="CE24" s="2251"/>
      <c r="CF24" s="2251"/>
      <c r="CG24" s="2251"/>
      <c r="CH24" s="2251"/>
      <c r="CI24" s="2251"/>
      <c r="CJ24" s="2251"/>
      <c r="CK24" s="2251"/>
      <c r="CL24" s="2251"/>
      <c r="CM24" s="2251"/>
      <c r="CN24" s="2251"/>
      <c r="CO24" s="2251"/>
      <c r="CP24" s="2251"/>
      <c r="CQ24" s="2251"/>
      <c r="CR24" s="2251"/>
      <c r="CS24" s="2251"/>
      <c r="CT24" s="3396"/>
      <c r="DB24" s="1158">
        <v>25</v>
      </c>
    </row>
    <row customHeight="1" ht="14.699999999999998">
      <c r="Q25" s="379"/>
      <c r="R25" s="379"/>
      <c r="S25" s="2252" t="str">
        <f>IF(org=0,"Не определено",org)</f>
        <v>Филиал Восточный ООО "Компания коммунальной сферы"</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R25" s="2252"/>
      <c r="AS25" s="2252"/>
      <c r="AT25" s="2252"/>
      <c r="AU25" s="2252"/>
      <c r="AV25" s="2252"/>
      <c r="AW25" s="2252"/>
      <c r="AX25" s="2252"/>
      <c r="AY25" s="2252"/>
      <c r="AZ25" s="2252"/>
      <c r="BA25" s="2252"/>
      <c r="BB25" s="2252"/>
      <c r="BC25" s="2252"/>
      <c r="BD25" s="2252"/>
      <c r="BE25" s="2252"/>
      <c r="BF25" s="2252"/>
      <c r="BG25" s="2252"/>
      <c r="BH25" s="2252"/>
      <c r="BI25" s="2252"/>
      <c r="BJ25" s="2252"/>
      <c r="BK25" s="2252"/>
      <c r="BL25" s="2252"/>
      <c r="BM25" s="3397"/>
      <c r="BN25" s="2252"/>
      <c r="BO25" s="2252"/>
      <c r="BP25" s="2252"/>
      <c r="BQ25" s="2252"/>
      <c r="BR25" s="2252"/>
      <c r="BS25" s="2252"/>
      <c r="BT25" s="2252"/>
      <c r="BU25" s="2252"/>
      <c r="BV25" s="2252"/>
      <c r="BW25" s="2252"/>
      <c r="BX25" s="2252"/>
      <c r="BY25" s="2252"/>
      <c r="BZ25" s="2252"/>
      <c r="CA25" s="2252"/>
      <c r="CB25" s="2252"/>
      <c r="CC25" s="2252"/>
      <c r="CD25" s="2252"/>
      <c r="CE25" s="2252"/>
      <c r="CF25" s="2252"/>
      <c r="CG25" s="2252"/>
      <c r="CH25" s="2252"/>
      <c r="CI25" s="2252"/>
      <c r="CJ25" s="2252"/>
      <c r="CK25" s="2252"/>
      <c r="CL25" s="2252"/>
      <c r="CM25" s="2252"/>
      <c r="CN25" s="2252"/>
      <c r="CO25" s="2252"/>
      <c r="CP25" s="2252"/>
      <c r="CQ25" s="2252"/>
      <c r="CR25" s="2252"/>
      <c r="CS25" s="2252"/>
      <c r="CT25" s="3397"/>
      <c r="DB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398"/>
      <c r="BN26" s="325"/>
      <c r="BO26" s="325"/>
      <c r="BP26" s="325"/>
      <c r="BQ26" s="325"/>
      <c r="BR26" s="325"/>
      <c r="BS26" s="325"/>
      <c r="BT26" s="325"/>
      <c r="BU26" s="325"/>
      <c r="BV26" s="325"/>
      <c r="BW26" s="325"/>
      <c r="BX26" s="325"/>
      <c r="BY26" s="325"/>
      <c r="BZ26" s="325"/>
      <c r="CA26" s="325"/>
      <c r="CB26" s="325"/>
      <c r="CC26" s="325"/>
      <c r="CD26" s="325"/>
      <c r="CE26" s="325"/>
      <c r="CF26" s="325"/>
      <c r="CG26" s="325"/>
      <c r="CH26" s="325"/>
      <c r="CI26" s="325"/>
      <c r="CJ26" s="325"/>
      <c r="CK26" s="325"/>
      <c r="CL26" s="325"/>
      <c r="CM26" s="325"/>
      <c r="CN26" s="325"/>
      <c r="CO26" s="325"/>
      <c r="CP26" s="325"/>
      <c r="CQ26" s="325"/>
      <c r="CR26" s="325"/>
      <c r="CS26" s="325"/>
      <c r="CT26" s="3398"/>
      <c r="CU26" s="512"/>
      <c r="DB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Комитет Тульской области по тарифам</v>
      </c>
      <c r="W27" s="2254"/>
      <c r="X27" s="2254"/>
      <c r="Y27" s="2254"/>
      <c r="Z27" s="2254"/>
      <c r="AA27" s="2254"/>
      <c r="AB27" s="2254"/>
      <c r="AC27" s="2254"/>
      <c r="AD27" s="2254"/>
      <c r="AE27" s="2254"/>
      <c r="AF27" s="329"/>
      <c r="AG27" s="2254" t="str">
        <f>IF(TITLE_NAME_OR_PR_CHANGE="",IF(TITLE_NAME_OR_PR="","",TITLE_NAME_OR_PR),TITLE_NAME_OR_PR_CHANGE)</f>
        <v>Комитет Тульской области по тарифам</v>
      </c>
      <c r="AH27" s="2254"/>
      <c r="AI27" s="2254"/>
      <c r="AJ27" s="2254"/>
      <c r="AK27" s="2254"/>
      <c r="AL27" s="2254"/>
      <c r="AM27" s="2254"/>
      <c r="AN27" s="2254"/>
      <c r="AO27" s="2254"/>
      <c r="AP27" s="2254"/>
      <c r="AQ27" s="329"/>
      <c r="AR27" s="2254" t="str">
        <f>IF(TITLE_NAME_OR_PR_CHANGE="",IF(TITLE_NAME_OR_PR="","",TITLE_NAME_OR_PR),TITLE_NAME_OR_PR_CHANGE)</f>
        <v>Комитет Тульской области по тарифам</v>
      </c>
      <c r="AS27" s="2254"/>
      <c r="AT27" s="2254"/>
      <c r="AU27" s="2254"/>
      <c r="AV27" s="2254"/>
      <c r="AW27" s="2254"/>
      <c r="AX27" s="2254"/>
      <c r="AY27" s="2254"/>
      <c r="AZ27" s="2254"/>
      <c r="BA27" s="2254"/>
      <c r="BB27" s="1638"/>
      <c r="BC27" s="2254" t="str">
        <f>IF(TITLE_NAME_OR_PR_CHANGE="",IF(TITLE_NAME_OR_PR="","",TITLE_NAME_OR_PR),TITLE_NAME_OR_PR_CHANGE)</f>
        <v>Комитет Тульской области по тарифам</v>
      </c>
      <c r="BD27" s="2254"/>
      <c r="BE27" s="2254"/>
      <c r="BF27" s="2254"/>
      <c r="BG27" s="2254"/>
      <c r="BH27" s="2254"/>
      <c r="BI27" s="2254"/>
      <c r="BJ27" s="2254"/>
      <c r="BK27" s="2254"/>
      <c r="BL27" s="2254"/>
      <c r="BM27" s="3385"/>
      <c r="BN27" s="2254" t="str">
        <f>IF(TITLE_NAME_OR_PR_CHANGE="",IF(TITLE_NAME_OR_PR="","",TITLE_NAME_OR_PR),TITLE_NAME_OR_PR_CHANGE)</f>
        <v>Комитет Тульской области по тарифам</v>
      </c>
      <c r="BO27" s="2254"/>
      <c r="BP27" s="2254"/>
      <c r="BQ27" s="2254"/>
      <c r="BR27" s="2254"/>
      <c r="BS27" s="2254"/>
      <c r="BT27" s="2254"/>
      <c r="BU27" s="2254"/>
      <c r="BV27" s="2254"/>
      <c r="BW27" s="2254"/>
      <c r="BX27" s="1638"/>
      <c r="BY27" s="2254" t="str">
        <f>IF(TITLE_NAME_OR_PR_CHANGE="",IF(TITLE_NAME_OR_PR="","",TITLE_NAME_OR_PR),TITLE_NAME_OR_PR_CHANGE)</f>
        <v>Комитет Тульской области по тарифам</v>
      </c>
      <c r="BZ27" s="2254"/>
      <c r="CA27" s="2254"/>
      <c r="CB27" s="2254"/>
      <c r="CC27" s="2254"/>
      <c r="CD27" s="2254"/>
      <c r="CE27" s="2254"/>
      <c r="CF27" s="2254"/>
      <c r="CG27" s="2254"/>
      <c r="CH27" s="2254"/>
      <c r="CI27" s="1638"/>
      <c r="CJ27" s="2254" t="str">
        <f>IF(TITLE_NAME_OR_PR_CHANGE="",IF(TITLE_NAME_OR_PR="","",TITLE_NAME_OR_PR),TITLE_NAME_OR_PR_CHANGE)</f>
        <v>Комитет Тульской области по тарифам</v>
      </c>
      <c r="CK27" s="2254"/>
      <c r="CL27" s="2254"/>
      <c r="CM27" s="2254"/>
      <c r="CN27" s="2254"/>
      <c r="CO27" s="2254"/>
      <c r="CP27" s="2254"/>
      <c r="CQ27" s="2254"/>
      <c r="CR27" s="2254"/>
      <c r="CS27" s="2254"/>
      <c r="CT27" s="3385"/>
      <c r="CU27" s="329"/>
      <c r="CV27" s="283"/>
      <c r="CW27" s="371"/>
      <c r="CX27" s="371"/>
      <c r="CY27" s="371"/>
      <c r="CZ27" s="371"/>
      <c r="DA27" s="371"/>
      <c r="DB27" s="421">
        <v>0</v>
      </c>
    </row>
    <row s="1856" customFormat="1" customHeight="1" ht="18.75">
      <c r="A28" s="1371"/>
      <c r="B28" s="1371"/>
      <c r="C28" s="1371"/>
      <c r="D28" s="1371"/>
      <c r="E28" s="1371"/>
      <c r="F28" s="1371"/>
      <c r="G28" s="1371"/>
      <c r="H28" s="1371"/>
      <c r="I28" s="1371"/>
      <c r="J28" s="1371"/>
      <c r="K28" s="1371"/>
      <c r="L28" s="1372"/>
      <c r="M28" s="1371"/>
      <c r="N28" s="1371"/>
      <c r="O28" s="1371"/>
      <c r="S28" s="2253" t="s">
        <v>433</v>
      </c>
      <c r="T28" s="2253"/>
      <c r="U28" s="1375"/>
      <c r="V28" s="2267" t="str">
        <f>IF(TITLE_DATE_PR_CHANGE="",IF(TITLE_DATE_PR="","",TITLE_DATE_PR),TITLE_DATE_PR_CHANGE)</f>
        <v>45643</v>
      </c>
      <c r="W28" s="2267"/>
      <c r="X28" s="2267"/>
      <c r="Y28" s="2267"/>
      <c r="Z28" s="2267"/>
      <c r="AA28" s="2267"/>
      <c r="AB28" s="2267"/>
      <c r="AC28" s="2267"/>
      <c r="AD28" s="2267"/>
      <c r="AE28" s="2267"/>
      <c r="AF28" s="329"/>
      <c r="AG28" s="2267" t="str">
        <f>IF(TITLE_DATE_PR_CHANGE="",IF(TITLE_DATE_PR="","",TITLE_DATE_PR),TITLE_DATE_PR_CHANGE)</f>
        <v>45643</v>
      </c>
      <c r="AH28" s="2267"/>
      <c r="AI28" s="2267"/>
      <c r="AJ28" s="2267"/>
      <c r="AK28" s="2267"/>
      <c r="AL28" s="2267"/>
      <c r="AM28" s="2267"/>
      <c r="AN28" s="2267"/>
      <c r="AO28" s="2267"/>
      <c r="AP28" s="2267"/>
      <c r="AQ28" s="329"/>
      <c r="AR28" s="2267" t="str">
        <f>IF(TITLE_DATE_PR_CHANGE="",IF(TITLE_DATE_PR="","",TITLE_DATE_PR),TITLE_DATE_PR_CHANGE)</f>
        <v>45643</v>
      </c>
      <c r="AS28" s="2267"/>
      <c r="AT28" s="2267"/>
      <c r="AU28" s="2267"/>
      <c r="AV28" s="2267"/>
      <c r="AW28" s="2267"/>
      <c r="AX28" s="2267"/>
      <c r="AY28" s="2267"/>
      <c r="AZ28" s="2267"/>
      <c r="BA28" s="2267"/>
      <c r="BB28" s="1638"/>
      <c r="BC28" s="2267" t="str">
        <f>IF(TITLE_DATE_PR_CHANGE="",IF(TITLE_DATE_PR="","",TITLE_DATE_PR),TITLE_DATE_PR_CHANGE)</f>
        <v>45643</v>
      </c>
      <c r="BD28" s="2267"/>
      <c r="BE28" s="2267"/>
      <c r="BF28" s="2267"/>
      <c r="BG28" s="2267"/>
      <c r="BH28" s="2267"/>
      <c r="BI28" s="2267"/>
      <c r="BJ28" s="2267"/>
      <c r="BK28" s="2267"/>
      <c r="BL28" s="2267"/>
      <c r="BM28" s="3385"/>
      <c r="BN28" s="2267" t="str">
        <f>IF(TITLE_DATE_PR_CHANGE="",IF(TITLE_DATE_PR="","",TITLE_DATE_PR),TITLE_DATE_PR_CHANGE)</f>
        <v>45643</v>
      </c>
      <c r="BO28" s="2267"/>
      <c r="BP28" s="2267"/>
      <c r="BQ28" s="2267"/>
      <c r="BR28" s="2267"/>
      <c r="BS28" s="2267"/>
      <c r="BT28" s="2267"/>
      <c r="BU28" s="2267"/>
      <c r="BV28" s="2267"/>
      <c r="BW28" s="2267"/>
      <c r="BX28" s="1638"/>
      <c r="BY28" s="2267" t="str">
        <f>IF(TITLE_DATE_PR_CHANGE="",IF(TITLE_DATE_PR="","",TITLE_DATE_PR),TITLE_DATE_PR_CHANGE)</f>
        <v>45643</v>
      </c>
      <c r="BZ28" s="2267"/>
      <c r="CA28" s="2267"/>
      <c r="CB28" s="2267"/>
      <c r="CC28" s="2267"/>
      <c r="CD28" s="2267"/>
      <c r="CE28" s="2267"/>
      <c r="CF28" s="2267"/>
      <c r="CG28" s="2267"/>
      <c r="CH28" s="2267"/>
      <c r="CI28" s="1638"/>
      <c r="CJ28" s="2267" t="str">
        <f>IF(TITLE_DATE_PR_CHANGE="",IF(TITLE_DATE_PR="","",TITLE_DATE_PR),TITLE_DATE_PR_CHANGE)</f>
        <v>45643</v>
      </c>
      <c r="CK28" s="2267"/>
      <c r="CL28" s="2267"/>
      <c r="CM28" s="2267"/>
      <c r="CN28" s="2267"/>
      <c r="CO28" s="2267"/>
      <c r="CP28" s="2267"/>
      <c r="CQ28" s="2267"/>
      <c r="CR28" s="2267"/>
      <c r="CS28" s="2267"/>
      <c r="CT28" s="3385"/>
      <c r="CU28" s="329"/>
      <c r="CV28" s="283"/>
      <c r="CW28" s="371"/>
      <c r="CX28" s="371"/>
      <c r="CY28" s="371"/>
      <c r="CZ28" s="371"/>
      <c r="DA28" s="371"/>
      <c r="DB28" s="421">
        <v>0</v>
      </c>
    </row>
    <row s="1856" customFormat="1" customHeight="1" ht="18.75">
      <c r="A29" s="1371"/>
      <c r="B29" s="1371"/>
      <c r="C29" s="1371"/>
      <c r="D29" s="1371"/>
      <c r="E29" s="1371"/>
      <c r="F29" s="1371"/>
      <c r="G29" s="1371"/>
      <c r="H29" s="1371"/>
      <c r="I29" s="1371"/>
      <c r="J29" s="1371"/>
      <c r="K29" s="1371"/>
      <c r="L29" s="1372"/>
      <c r="M29" s="1371"/>
      <c r="N29" s="1371"/>
      <c r="O29" s="1371"/>
      <c r="S29" s="2253" t="s">
        <v>434</v>
      </c>
      <c r="T29" s="2253"/>
      <c r="U29" s="1375"/>
      <c r="V29" s="2254" t="str">
        <f>IF(TITLE_NUMBER_PR_CHANGE="",IF(TITLE_NUMBER_PR="","",TITLE_NUMBER_PR),TITLE_NUMBER_PR_CHANGE)</f>
        <v>49/3</v>
      </c>
      <c r="W29" s="2254"/>
      <c r="X29" s="2254"/>
      <c r="Y29" s="2254"/>
      <c r="Z29" s="2254"/>
      <c r="AA29" s="2254"/>
      <c r="AB29" s="2254"/>
      <c r="AC29" s="2254"/>
      <c r="AD29" s="2254"/>
      <c r="AE29" s="2254"/>
      <c r="AF29" s="329"/>
      <c r="AG29" s="2254" t="str">
        <f>IF(TITLE_NUMBER_PR_CHANGE="",IF(TITLE_NUMBER_PR="","",TITLE_NUMBER_PR),TITLE_NUMBER_PR_CHANGE)</f>
        <v>49/3</v>
      </c>
      <c r="AH29" s="2254"/>
      <c r="AI29" s="2254"/>
      <c r="AJ29" s="2254"/>
      <c r="AK29" s="2254"/>
      <c r="AL29" s="2254"/>
      <c r="AM29" s="2254"/>
      <c r="AN29" s="2254"/>
      <c r="AO29" s="2254"/>
      <c r="AP29" s="2254"/>
      <c r="AQ29" s="329"/>
      <c r="AR29" s="2254" t="str">
        <f>IF(TITLE_NUMBER_PR_CHANGE="",IF(TITLE_NUMBER_PR="","",TITLE_NUMBER_PR),TITLE_NUMBER_PR_CHANGE)</f>
        <v>49/3</v>
      </c>
      <c r="AS29" s="2254"/>
      <c r="AT29" s="2254"/>
      <c r="AU29" s="2254"/>
      <c r="AV29" s="2254"/>
      <c r="AW29" s="2254"/>
      <c r="AX29" s="2254"/>
      <c r="AY29" s="2254"/>
      <c r="AZ29" s="2254"/>
      <c r="BA29" s="2254"/>
      <c r="BB29" s="1638"/>
      <c r="BC29" s="2254" t="str">
        <f>IF(TITLE_NUMBER_PR_CHANGE="",IF(TITLE_NUMBER_PR="","",TITLE_NUMBER_PR),TITLE_NUMBER_PR_CHANGE)</f>
        <v>49/3</v>
      </c>
      <c r="BD29" s="2254"/>
      <c r="BE29" s="2254"/>
      <c r="BF29" s="2254"/>
      <c r="BG29" s="2254"/>
      <c r="BH29" s="2254"/>
      <c r="BI29" s="2254"/>
      <c r="BJ29" s="2254"/>
      <c r="BK29" s="2254"/>
      <c r="BL29" s="2254"/>
      <c r="BM29" s="3385"/>
      <c r="BN29" s="2254" t="str">
        <f>IF(TITLE_NUMBER_PR_CHANGE="",IF(TITLE_NUMBER_PR="","",TITLE_NUMBER_PR),TITLE_NUMBER_PR_CHANGE)</f>
        <v>49/3</v>
      </c>
      <c r="BO29" s="2254"/>
      <c r="BP29" s="2254"/>
      <c r="BQ29" s="2254"/>
      <c r="BR29" s="2254"/>
      <c r="BS29" s="2254"/>
      <c r="BT29" s="2254"/>
      <c r="BU29" s="2254"/>
      <c r="BV29" s="2254"/>
      <c r="BW29" s="2254"/>
      <c r="BX29" s="1638"/>
      <c r="BY29" s="2254" t="str">
        <f>IF(TITLE_NUMBER_PR_CHANGE="",IF(TITLE_NUMBER_PR="","",TITLE_NUMBER_PR),TITLE_NUMBER_PR_CHANGE)</f>
        <v>49/3</v>
      </c>
      <c r="BZ29" s="2254"/>
      <c r="CA29" s="2254"/>
      <c r="CB29" s="2254"/>
      <c r="CC29" s="2254"/>
      <c r="CD29" s="2254"/>
      <c r="CE29" s="2254"/>
      <c r="CF29" s="2254"/>
      <c r="CG29" s="2254"/>
      <c r="CH29" s="2254"/>
      <c r="CI29" s="1638"/>
      <c r="CJ29" s="2254" t="str">
        <f>IF(TITLE_NUMBER_PR_CHANGE="",IF(TITLE_NUMBER_PR="","",TITLE_NUMBER_PR),TITLE_NUMBER_PR_CHANGE)</f>
        <v>49/3</v>
      </c>
      <c r="CK29" s="2254"/>
      <c r="CL29" s="2254"/>
      <c r="CM29" s="2254"/>
      <c r="CN29" s="2254"/>
      <c r="CO29" s="2254"/>
      <c r="CP29" s="2254"/>
      <c r="CQ29" s="2254"/>
      <c r="CR29" s="2254"/>
      <c r="CS29" s="2254"/>
      <c r="CT29" s="3385"/>
      <c r="CU29" s="329"/>
      <c r="CV29" s="283"/>
      <c r="CW29" s="371"/>
      <c r="CX29" s="371"/>
      <c r="CY29" s="371"/>
      <c r="CZ29" s="371"/>
      <c r="DA29" s="371"/>
      <c r="DB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https://tarif.tularegion.ru/</v>
      </c>
      <c r="W30" s="2254"/>
      <c r="X30" s="2254"/>
      <c r="Y30" s="2254"/>
      <c r="Z30" s="2254"/>
      <c r="AA30" s="2254"/>
      <c r="AB30" s="2254"/>
      <c r="AC30" s="2254"/>
      <c r="AD30" s="2254"/>
      <c r="AE30" s="2254"/>
      <c r="AF30" s="329"/>
      <c r="AG30" s="2254" t="str">
        <f>IF(TITLE_IST_PUB_CHANGE="",IF(TITLE_IST_PUB="","",TITLE_IST_PUB),TITLE_IST_PUB_CHANGE)</f>
        <v>https://tarif.tularegion.ru/</v>
      </c>
      <c r="AH30" s="2254"/>
      <c r="AI30" s="2254"/>
      <c r="AJ30" s="2254"/>
      <c r="AK30" s="2254"/>
      <c r="AL30" s="2254"/>
      <c r="AM30" s="2254"/>
      <c r="AN30" s="2254"/>
      <c r="AO30" s="2254"/>
      <c r="AP30" s="2254"/>
      <c r="AQ30" s="329"/>
      <c r="AR30" s="2254" t="str">
        <f>IF(TITLE_IST_PUB_CHANGE="",IF(TITLE_IST_PUB="","",TITLE_IST_PUB),TITLE_IST_PUB_CHANGE)</f>
        <v>https://tarif.tularegion.ru/</v>
      </c>
      <c r="AS30" s="2254"/>
      <c r="AT30" s="2254"/>
      <c r="AU30" s="2254"/>
      <c r="AV30" s="2254"/>
      <c r="AW30" s="2254"/>
      <c r="AX30" s="2254"/>
      <c r="AY30" s="2254"/>
      <c r="AZ30" s="2254"/>
      <c r="BA30" s="2254"/>
      <c r="BB30" s="1638"/>
      <c r="BC30" s="2254" t="str">
        <f>IF(TITLE_IST_PUB_CHANGE="",IF(TITLE_IST_PUB="","",TITLE_IST_PUB),TITLE_IST_PUB_CHANGE)</f>
        <v>https://tarif.tularegion.ru/</v>
      </c>
      <c r="BD30" s="2254"/>
      <c r="BE30" s="2254"/>
      <c r="BF30" s="2254"/>
      <c r="BG30" s="2254"/>
      <c r="BH30" s="2254"/>
      <c r="BI30" s="2254"/>
      <c r="BJ30" s="2254"/>
      <c r="BK30" s="2254"/>
      <c r="BL30" s="2254"/>
      <c r="BM30" s="3385"/>
      <c r="BN30" s="2254" t="str">
        <f>IF(TITLE_IST_PUB_CHANGE="",IF(TITLE_IST_PUB="","",TITLE_IST_PUB),TITLE_IST_PUB_CHANGE)</f>
        <v>https://tarif.tularegion.ru/</v>
      </c>
      <c r="BO30" s="2254"/>
      <c r="BP30" s="2254"/>
      <c r="BQ30" s="2254"/>
      <c r="BR30" s="2254"/>
      <c r="BS30" s="2254"/>
      <c r="BT30" s="2254"/>
      <c r="BU30" s="2254"/>
      <c r="BV30" s="2254"/>
      <c r="BW30" s="2254"/>
      <c r="BX30" s="1638"/>
      <c r="BY30" s="2254" t="str">
        <f>IF(TITLE_IST_PUB_CHANGE="",IF(TITLE_IST_PUB="","",TITLE_IST_PUB),TITLE_IST_PUB_CHANGE)</f>
        <v>https://tarif.tularegion.ru/</v>
      </c>
      <c r="BZ30" s="2254"/>
      <c r="CA30" s="2254"/>
      <c r="CB30" s="2254"/>
      <c r="CC30" s="2254"/>
      <c r="CD30" s="2254"/>
      <c r="CE30" s="2254"/>
      <c r="CF30" s="2254"/>
      <c r="CG30" s="2254"/>
      <c r="CH30" s="2254"/>
      <c r="CI30" s="1638"/>
      <c r="CJ30" s="2254" t="str">
        <f>IF(TITLE_IST_PUB_CHANGE="",IF(TITLE_IST_PUB="","",TITLE_IST_PUB),TITLE_IST_PUB_CHANGE)</f>
        <v>https://tarif.tularegion.ru/</v>
      </c>
      <c r="CK30" s="2254"/>
      <c r="CL30" s="2254"/>
      <c r="CM30" s="2254"/>
      <c r="CN30" s="2254"/>
      <c r="CO30" s="2254"/>
      <c r="CP30" s="2254"/>
      <c r="CQ30" s="2254"/>
      <c r="CR30" s="2254"/>
      <c r="CS30" s="2254"/>
      <c r="CT30" s="3385"/>
      <c r="CU30" s="329"/>
      <c r="CV30" s="283"/>
      <c r="CW30" s="371"/>
      <c r="CX30" s="371"/>
      <c r="CY30" s="371"/>
      <c r="CZ30" s="371"/>
      <c r="DA30" s="371"/>
      <c r="DB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325"/>
      <c r="BJ31" s="325"/>
      <c r="BK31" s="325"/>
      <c r="BL31" s="325"/>
      <c r="BM31" s="3398"/>
      <c r="BN31" s="325"/>
      <c r="BO31" s="325"/>
      <c r="BP31" s="325"/>
      <c r="BQ31" s="325"/>
      <c r="BR31" s="325"/>
      <c r="BS31" s="325"/>
      <c r="BT31" s="325"/>
      <c r="BU31" s="325"/>
      <c r="BV31" s="325"/>
      <c r="BW31" s="325"/>
      <c r="BX31" s="325"/>
      <c r="BY31" s="325"/>
      <c r="BZ31" s="325"/>
      <c r="CA31" s="325"/>
      <c r="CB31" s="325"/>
      <c r="CC31" s="325"/>
      <c r="CD31" s="325"/>
      <c r="CE31" s="325"/>
      <c r="CF31" s="325"/>
      <c r="CG31" s="325"/>
      <c r="CH31" s="325"/>
      <c r="CI31" s="325"/>
      <c r="CJ31" s="325"/>
      <c r="CK31" s="325"/>
      <c r="CL31" s="325"/>
      <c r="CM31" s="325"/>
      <c r="CN31" s="325"/>
      <c r="CO31" s="325"/>
      <c r="CP31" s="325"/>
      <c r="CQ31" s="325"/>
      <c r="CR31" s="325"/>
      <c r="CS31" s="325"/>
      <c r="CT31" s="3398"/>
      <c r="CU31" s="512"/>
      <c r="DB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435</v>
      </c>
      <c r="T32" s="2253"/>
      <c r="U32" s="1375"/>
      <c r="V32" s="2267" t="str">
        <f>IF(TITLE_DATE_PR_CHANGE="",IF(TITLE_DATE_PR="","",TITLE_DATE_PR),TITLE_DATE_PR_CHANGE)</f>
        <v>45643</v>
      </c>
      <c r="W32" s="2267"/>
      <c r="X32" s="2267"/>
      <c r="Y32" s="2267"/>
      <c r="Z32" s="2267"/>
      <c r="AA32" s="2267"/>
      <c r="AB32" s="2267"/>
      <c r="AC32" s="2267"/>
      <c r="AD32" s="2267"/>
      <c r="AE32" s="2267"/>
      <c r="AF32" s="329"/>
      <c r="AG32" s="2267" t="str">
        <f>IF(TITLE_DATE_PR_CHANGE="",IF(TITLE_DATE_PR="","",TITLE_DATE_PR),TITLE_DATE_PR_CHANGE)</f>
        <v>45643</v>
      </c>
      <c r="AH32" s="2267"/>
      <c r="AI32" s="2267"/>
      <c r="AJ32" s="2267"/>
      <c r="AK32" s="2267"/>
      <c r="AL32" s="2267"/>
      <c r="AM32" s="2267"/>
      <c r="AN32" s="2267"/>
      <c r="AO32" s="2267"/>
      <c r="AP32" s="2267"/>
      <c r="AQ32" s="329"/>
      <c r="AR32" s="2267" t="str">
        <f>IF(TITLE_DATE_PR_CHANGE="",IF(TITLE_DATE_PR="","",TITLE_DATE_PR),TITLE_DATE_PR_CHANGE)</f>
        <v>45643</v>
      </c>
      <c r="AS32" s="2267"/>
      <c r="AT32" s="2267"/>
      <c r="AU32" s="2267"/>
      <c r="AV32" s="2267"/>
      <c r="AW32" s="2267"/>
      <c r="AX32" s="2267"/>
      <c r="AY32" s="2267"/>
      <c r="AZ32" s="2267"/>
      <c r="BA32" s="2267"/>
      <c r="BB32" s="1638"/>
      <c r="BC32" s="2267" t="str">
        <f>IF(TITLE_DATE_PR_CHANGE="",IF(TITLE_DATE_PR="","",TITLE_DATE_PR),TITLE_DATE_PR_CHANGE)</f>
        <v>45643</v>
      </c>
      <c r="BD32" s="2267"/>
      <c r="BE32" s="2267"/>
      <c r="BF32" s="2267"/>
      <c r="BG32" s="2267"/>
      <c r="BH32" s="2267"/>
      <c r="BI32" s="2267"/>
      <c r="BJ32" s="2267"/>
      <c r="BK32" s="2267"/>
      <c r="BL32" s="2267"/>
      <c r="BM32" s="3385"/>
      <c r="BN32" s="2267" t="str">
        <f>IF(TITLE_DATE_PR_CHANGE="",IF(TITLE_DATE_PR="","",TITLE_DATE_PR),TITLE_DATE_PR_CHANGE)</f>
        <v>45643</v>
      </c>
      <c r="BO32" s="2267"/>
      <c r="BP32" s="2267"/>
      <c r="BQ32" s="2267"/>
      <c r="BR32" s="2267"/>
      <c r="BS32" s="2267"/>
      <c r="BT32" s="2267"/>
      <c r="BU32" s="2267"/>
      <c r="BV32" s="2267"/>
      <c r="BW32" s="2267"/>
      <c r="BX32" s="1638"/>
      <c r="BY32" s="2267" t="str">
        <f>IF(TITLE_DATE_PR_CHANGE="",IF(TITLE_DATE_PR="","",TITLE_DATE_PR),TITLE_DATE_PR_CHANGE)</f>
        <v>45643</v>
      </c>
      <c r="BZ32" s="2267"/>
      <c r="CA32" s="2267"/>
      <c r="CB32" s="2267"/>
      <c r="CC32" s="2267"/>
      <c r="CD32" s="2267"/>
      <c r="CE32" s="2267"/>
      <c r="CF32" s="2267"/>
      <c r="CG32" s="2267"/>
      <c r="CH32" s="2267"/>
      <c r="CI32" s="1638"/>
      <c r="CJ32" s="2267" t="str">
        <f>IF(TITLE_DATE_PR_CHANGE="",IF(TITLE_DATE_PR="","",TITLE_DATE_PR),TITLE_DATE_PR_CHANGE)</f>
        <v>45643</v>
      </c>
      <c r="CK32" s="2267"/>
      <c r="CL32" s="2267"/>
      <c r="CM32" s="2267"/>
      <c r="CN32" s="2267"/>
      <c r="CO32" s="2267"/>
      <c r="CP32" s="2267"/>
      <c r="CQ32" s="2267"/>
      <c r="CR32" s="2267"/>
      <c r="CS32" s="2267"/>
      <c r="CT32" s="3385"/>
      <c r="CU32" s="329"/>
      <c r="CV32" s="283"/>
      <c r="CW32" s="371"/>
      <c r="CX32" s="371"/>
      <c r="CY32" s="371"/>
      <c r="CZ32" s="371"/>
      <c r="DA32" s="371"/>
      <c r="DB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436</v>
      </c>
      <c r="T33" s="2253"/>
      <c r="U33" s="1375"/>
      <c r="V33" s="2254" t="str">
        <f>IF(TITLE_NUMBER_PR_CHANGE="",IF(TITLE_NUMBER_PR="","",TITLE_NUMBER_PR),TITLE_NUMBER_PR_CHANGE)</f>
        <v>49/3</v>
      </c>
      <c r="W33" s="2254"/>
      <c r="X33" s="2254"/>
      <c r="Y33" s="2254"/>
      <c r="Z33" s="2254"/>
      <c r="AA33" s="2254"/>
      <c r="AB33" s="2254"/>
      <c r="AC33" s="2254"/>
      <c r="AD33" s="2254"/>
      <c r="AE33" s="2254"/>
      <c r="AF33" s="329"/>
      <c r="AG33" s="2254" t="str">
        <f>IF(TITLE_NUMBER_PR_CHANGE="",IF(TITLE_NUMBER_PR="","",TITLE_NUMBER_PR),TITLE_NUMBER_PR_CHANGE)</f>
        <v>49/3</v>
      </c>
      <c r="AH33" s="2254"/>
      <c r="AI33" s="2254"/>
      <c r="AJ33" s="2254"/>
      <c r="AK33" s="2254"/>
      <c r="AL33" s="2254"/>
      <c r="AM33" s="2254"/>
      <c r="AN33" s="2254"/>
      <c r="AO33" s="2254"/>
      <c r="AP33" s="2254"/>
      <c r="AQ33" s="329"/>
      <c r="AR33" s="2254" t="str">
        <f>IF(TITLE_NUMBER_PR_CHANGE="",IF(TITLE_NUMBER_PR="","",TITLE_NUMBER_PR),TITLE_NUMBER_PR_CHANGE)</f>
        <v>49/3</v>
      </c>
      <c r="AS33" s="2254"/>
      <c r="AT33" s="2254"/>
      <c r="AU33" s="2254"/>
      <c r="AV33" s="2254"/>
      <c r="AW33" s="2254"/>
      <c r="AX33" s="2254"/>
      <c r="AY33" s="2254"/>
      <c r="AZ33" s="2254"/>
      <c r="BA33" s="2254"/>
      <c r="BB33" s="1638"/>
      <c r="BC33" s="2254" t="str">
        <f>IF(TITLE_NUMBER_PR_CHANGE="",IF(TITLE_NUMBER_PR="","",TITLE_NUMBER_PR),TITLE_NUMBER_PR_CHANGE)</f>
        <v>49/3</v>
      </c>
      <c r="BD33" s="2254"/>
      <c r="BE33" s="2254"/>
      <c r="BF33" s="2254"/>
      <c r="BG33" s="2254"/>
      <c r="BH33" s="2254"/>
      <c r="BI33" s="2254"/>
      <c r="BJ33" s="2254"/>
      <c r="BK33" s="2254"/>
      <c r="BL33" s="2254"/>
      <c r="BM33" s="3385"/>
      <c r="BN33" s="2254" t="str">
        <f>IF(TITLE_NUMBER_PR_CHANGE="",IF(TITLE_NUMBER_PR="","",TITLE_NUMBER_PR),TITLE_NUMBER_PR_CHANGE)</f>
        <v>49/3</v>
      </c>
      <c r="BO33" s="2254"/>
      <c r="BP33" s="2254"/>
      <c r="BQ33" s="2254"/>
      <c r="BR33" s="2254"/>
      <c r="BS33" s="2254"/>
      <c r="BT33" s="2254"/>
      <c r="BU33" s="2254"/>
      <c r="BV33" s="2254"/>
      <c r="BW33" s="2254"/>
      <c r="BX33" s="1638"/>
      <c r="BY33" s="2254" t="str">
        <f>IF(TITLE_NUMBER_PR_CHANGE="",IF(TITLE_NUMBER_PR="","",TITLE_NUMBER_PR),TITLE_NUMBER_PR_CHANGE)</f>
        <v>49/3</v>
      </c>
      <c r="BZ33" s="2254"/>
      <c r="CA33" s="2254"/>
      <c r="CB33" s="2254"/>
      <c r="CC33" s="2254"/>
      <c r="CD33" s="2254"/>
      <c r="CE33" s="2254"/>
      <c r="CF33" s="2254"/>
      <c r="CG33" s="2254"/>
      <c r="CH33" s="2254"/>
      <c r="CI33" s="1638"/>
      <c r="CJ33" s="2254" t="str">
        <f>IF(TITLE_NUMBER_PR_CHANGE="",IF(TITLE_NUMBER_PR="","",TITLE_NUMBER_PR),TITLE_NUMBER_PR_CHANGE)</f>
        <v>49/3</v>
      </c>
      <c r="CK33" s="2254"/>
      <c r="CL33" s="2254"/>
      <c r="CM33" s="2254"/>
      <c r="CN33" s="2254"/>
      <c r="CO33" s="2254"/>
      <c r="CP33" s="2254"/>
      <c r="CQ33" s="2254"/>
      <c r="CR33" s="2254"/>
      <c r="CS33" s="2254"/>
      <c r="CT33" s="3385"/>
      <c r="CU33" s="329"/>
      <c r="CV33" s="283"/>
      <c r="CW33" s="371"/>
      <c r="CX33" s="371"/>
      <c r="CY33" s="371"/>
      <c r="CZ33" s="371"/>
      <c r="DA33" s="371"/>
      <c r="DB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437</v>
      </c>
      <c r="AG34" s="329"/>
      <c r="AH34" s="1638"/>
      <c r="AI34" s="1638"/>
      <c r="AJ34" s="1638"/>
      <c r="AK34" s="1638"/>
      <c r="AL34" s="1638"/>
      <c r="AM34" s="329"/>
      <c r="AN34" s="329"/>
      <c r="AO34" s="329"/>
      <c r="AP34" s="329"/>
      <c r="AQ34" s="281" t="s">
        <v>437</v>
      </c>
      <c r="AR34" s="1638"/>
      <c r="AS34" s="1638"/>
      <c r="AT34" s="1638"/>
      <c r="AU34" s="1638"/>
      <c r="AV34" s="1638"/>
      <c r="AW34" s="1638"/>
      <c r="AX34" s="1638"/>
      <c r="AY34" s="1638"/>
      <c r="AZ34" s="1638"/>
      <c r="BA34" s="1638"/>
      <c r="BB34" s="1645" t="s">
        <v>437</v>
      </c>
      <c r="BC34" s="1638"/>
      <c r="BD34" s="1638"/>
      <c r="BE34" s="1638"/>
      <c r="BF34" s="1638"/>
      <c r="BG34" s="1638"/>
      <c r="BH34" s="1638"/>
      <c r="BI34" s="1638"/>
      <c r="BJ34" s="1638"/>
      <c r="BK34" s="1638"/>
      <c r="BL34" s="1638"/>
      <c r="BM34" s="3399" t="s">
        <v>437</v>
      </c>
      <c r="BN34" s="1638"/>
      <c r="BO34" s="1638"/>
      <c r="BP34" s="1638"/>
      <c r="BQ34" s="1638"/>
      <c r="BR34" s="1638"/>
      <c r="BS34" s="1638"/>
      <c r="BT34" s="1638"/>
      <c r="BU34" s="1638"/>
      <c r="BV34" s="1638"/>
      <c r="BW34" s="1638"/>
      <c r="BX34" s="1645" t="s">
        <v>437</v>
      </c>
      <c r="BY34" s="1638"/>
      <c r="BZ34" s="1638"/>
      <c r="CA34" s="1638"/>
      <c r="CB34" s="1638"/>
      <c r="CC34" s="1638"/>
      <c r="CD34" s="1638"/>
      <c r="CE34" s="1638"/>
      <c r="CF34" s="1638"/>
      <c r="CG34" s="1638"/>
      <c r="CH34" s="1638"/>
      <c r="CI34" s="1645" t="s">
        <v>437</v>
      </c>
      <c r="CJ34" s="1638"/>
      <c r="CK34" s="1638"/>
      <c r="CL34" s="1638"/>
      <c r="CM34" s="1638"/>
      <c r="CN34" s="1638"/>
      <c r="CO34" s="1638"/>
      <c r="CP34" s="1638"/>
      <c r="CQ34" s="1638"/>
      <c r="CR34" s="1638"/>
      <c r="CS34" s="1638"/>
      <c r="CT34" s="3399" t="s">
        <v>437</v>
      </c>
      <c r="CW34" s="371"/>
      <c r="CX34" s="371"/>
      <c r="CY34" s="371"/>
      <c r="CZ34" s="371"/>
      <c r="DA34" s="371"/>
      <c r="DB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R35" s="2255" t="s">
        <v>256</v>
      </c>
      <c r="AS35" s="2255"/>
      <c r="AT35" s="2255"/>
      <c r="AU35" s="2255"/>
      <c r="AV35" s="2255"/>
      <c r="AW35" s="2255"/>
      <c r="AX35" s="2255"/>
      <c r="AY35" s="2255"/>
      <c r="AZ35" s="2255"/>
      <c r="BA35" s="2255"/>
      <c r="BB35" s="2255"/>
      <c r="BC35" s="2255" t="s">
        <v>256</v>
      </c>
      <c r="BD35" s="2255"/>
      <c r="BE35" s="2255"/>
      <c r="BF35" s="2255"/>
      <c r="BG35" s="2255"/>
      <c r="BH35" s="2255"/>
      <c r="BI35" s="2255"/>
      <c r="BJ35" s="2255"/>
      <c r="BK35" s="2255"/>
      <c r="BL35" s="2255"/>
      <c r="BM35" s="3400"/>
      <c r="BN35" s="2255" t="s">
        <v>256</v>
      </c>
      <c r="BO35" s="2255"/>
      <c r="BP35" s="2255"/>
      <c r="BQ35" s="2255"/>
      <c r="BR35" s="2255"/>
      <c r="BS35" s="2255"/>
      <c r="BT35" s="2255"/>
      <c r="BU35" s="2255"/>
      <c r="BV35" s="2255"/>
      <c r="BW35" s="2255"/>
      <c r="BX35" s="2255"/>
      <c r="BY35" s="2255" t="s">
        <v>256</v>
      </c>
      <c r="BZ35" s="2255"/>
      <c r="CA35" s="2255"/>
      <c r="CB35" s="2255"/>
      <c r="CC35" s="2255"/>
      <c r="CD35" s="2255"/>
      <c r="CE35" s="2255"/>
      <c r="CF35" s="2255"/>
      <c r="CG35" s="2255"/>
      <c r="CH35" s="2255"/>
      <c r="CI35" s="2255"/>
      <c r="CJ35" s="2255" t="s">
        <v>256</v>
      </c>
      <c r="CK35" s="2255"/>
      <c r="CL35" s="2255"/>
      <c r="CM35" s="2255"/>
      <c r="CN35" s="2255"/>
      <c r="CO35" s="2255"/>
      <c r="CP35" s="2255"/>
      <c r="CQ35" s="2255"/>
      <c r="CR35" s="2255"/>
      <c r="CS35" s="2255"/>
      <c r="CT35" s="3400"/>
      <c r="DB35" s="1158">
        <v>14</v>
      </c>
    </row>
    <row customHeight="1" ht="15">
      <c r="Q36" s="379"/>
      <c r="R36" s="379"/>
      <c r="S36" s="2130" t="s">
        <v>312</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315" t="s">
        <v>312</v>
      </c>
      <c r="AS36" s="2315"/>
      <c r="AT36" s="2315"/>
      <c r="AU36" s="2315"/>
      <c r="AV36" s="2315"/>
      <c r="AW36" s="2315"/>
      <c r="AX36" s="2315"/>
      <c r="AY36" s="2315"/>
      <c r="AZ36" s="2315"/>
      <c r="BA36" s="2315"/>
      <c r="BB36" s="2315"/>
      <c r="BC36" s="2315" t="s">
        <v>312</v>
      </c>
      <c r="BD36" s="2315"/>
      <c r="BE36" s="2315"/>
      <c r="BF36" s="2315"/>
      <c r="BG36" s="2315"/>
      <c r="BH36" s="2315"/>
      <c r="BI36" s="2315"/>
      <c r="BJ36" s="2315"/>
      <c r="BK36" s="2315"/>
      <c r="BL36" s="2315"/>
      <c r="BM36" s="3401"/>
      <c r="BN36" s="2369" t="s">
        <v>312</v>
      </c>
      <c r="BO36" s="2369"/>
      <c r="BP36" s="2369"/>
      <c r="BQ36" s="2369"/>
      <c r="BR36" s="2369"/>
      <c r="BS36" s="2369"/>
      <c r="BT36" s="2369"/>
      <c r="BU36" s="2369"/>
      <c r="BV36" s="2369"/>
      <c r="BW36" s="2369"/>
      <c r="BX36" s="2369"/>
      <c r="BY36" s="2369" t="s">
        <v>312</v>
      </c>
      <c r="BZ36" s="2369"/>
      <c r="CA36" s="2369"/>
      <c r="CB36" s="2369"/>
      <c r="CC36" s="2369"/>
      <c r="CD36" s="2369"/>
      <c r="CE36" s="2369"/>
      <c r="CF36" s="2369"/>
      <c r="CG36" s="2369"/>
      <c r="CH36" s="2369"/>
      <c r="CI36" s="2369"/>
      <c r="CJ36" s="2369" t="s">
        <v>312</v>
      </c>
      <c r="CK36" s="2369"/>
      <c r="CL36" s="2369"/>
      <c r="CM36" s="2369"/>
      <c r="CN36" s="2369"/>
      <c r="CO36" s="2369"/>
      <c r="CP36" s="2369"/>
      <c r="CQ36" s="2369"/>
      <c r="CR36" s="2369"/>
      <c r="CS36" s="2369"/>
      <c r="CT36" s="3401"/>
      <c r="CU36" s="2130"/>
      <c r="CV36" s="2130"/>
      <c r="DB36" s="1158"/>
    </row>
    <row customHeight="1" ht="14.699999999999998">
      <c r="Q37" s="379"/>
      <c r="R37" s="379"/>
      <c r="S37" s="2276" t="s">
        <v>89</v>
      </c>
      <c r="T37" s="2212" t="s">
        <v>438</v>
      </c>
      <c r="U37" s="304"/>
      <c r="V37" s="2277" t="s">
        <v>439</v>
      </c>
      <c r="W37" s="2294"/>
      <c r="X37" s="2294"/>
      <c r="Y37" s="2294"/>
      <c r="Z37" s="2294"/>
      <c r="AA37" s="2294"/>
      <c r="AB37" s="2294"/>
      <c r="AC37" s="2278"/>
      <c r="AD37" s="2278"/>
      <c r="AE37" s="2279"/>
      <c r="AF37" s="2280" t="s">
        <v>440</v>
      </c>
      <c r="AG37" s="2277" t="s">
        <v>439</v>
      </c>
      <c r="AH37" s="2278"/>
      <c r="AI37" s="2278"/>
      <c r="AJ37" s="2278"/>
      <c r="AK37" s="2278"/>
      <c r="AL37" s="2278"/>
      <c r="AM37" s="2278"/>
      <c r="AN37" s="2278"/>
      <c r="AO37" s="2278"/>
      <c r="AP37" s="2279"/>
      <c r="AQ37" s="2280" t="s">
        <v>441</v>
      </c>
      <c r="AR37" s="2402" t="s">
        <v>439</v>
      </c>
      <c r="AS37" s="2294"/>
      <c r="AT37" s="2294"/>
      <c r="AU37" s="2294"/>
      <c r="AV37" s="2294"/>
      <c r="AW37" s="2294"/>
      <c r="AX37" s="2294"/>
      <c r="AY37" s="2403"/>
      <c r="AZ37" s="2403"/>
      <c r="BA37" s="2404"/>
      <c r="BB37" s="2280" t="s">
        <v>440</v>
      </c>
      <c r="BC37" s="2402" t="s">
        <v>439</v>
      </c>
      <c r="BD37" s="2294"/>
      <c r="BE37" s="2294"/>
      <c r="BF37" s="2294"/>
      <c r="BG37" s="2294"/>
      <c r="BH37" s="2294"/>
      <c r="BI37" s="2294"/>
      <c r="BJ37" s="2403"/>
      <c r="BK37" s="2403"/>
      <c r="BL37" s="2404"/>
      <c r="BM37" s="3402" t="s">
        <v>440</v>
      </c>
      <c r="BN37" s="2402" t="s">
        <v>439</v>
      </c>
      <c r="BO37" s="2294"/>
      <c r="BP37" s="2294"/>
      <c r="BQ37" s="2294"/>
      <c r="BR37" s="2294"/>
      <c r="BS37" s="2294"/>
      <c r="BT37" s="2294"/>
      <c r="BU37" s="2403"/>
      <c r="BV37" s="2403"/>
      <c r="BW37" s="2404"/>
      <c r="BX37" s="2280" t="s">
        <v>440</v>
      </c>
      <c r="BY37" s="2402" t="s">
        <v>439</v>
      </c>
      <c r="BZ37" s="2294"/>
      <c r="CA37" s="2294"/>
      <c r="CB37" s="2294"/>
      <c r="CC37" s="2294"/>
      <c r="CD37" s="2294"/>
      <c r="CE37" s="2294"/>
      <c r="CF37" s="2403"/>
      <c r="CG37" s="2403"/>
      <c r="CH37" s="2404"/>
      <c r="CI37" s="2280" t="s">
        <v>440</v>
      </c>
      <c r="CJ37" s="2402" t="s">
        <v>439</v>
      </c>
      <c r="CK37" s="2294"/>
      <c r="CL37" s="2294"/>
      <c r="CM37" s="2294"/>
      <c r="CN37" s="2294"/>
      <c r="CO37" s="2294"/>
      <c r="CP37" s="2294"/>
      <c r="CQ37" s="2403"/>
      <c r="CR37" s="2403"/>
      <c r="CS37" s="2404"/>
      <c r="CT37" s="3402" t="s">
        <v>440</v>
      </c>
      <c r="CU37" s="2283" t="s">
        <v>442</v>
      </c>
      <c r="CV37" s="2130"/>
      <c r="DB37" s="1158">
        <v>14</v>
      </c>
    </row>
    <row customHeight="1" ht="19.95">
      <c r="Q38" s="379"/>
      <c r="R38" s="379"/>
      <c r="S38" s="2276"/>
      <c r="T38" s="2212"/>
      <c r="U38" s="1034"/>
      <c r="V38" s="2369" t="s">
        <v>541</v>
      </c>
      <c r="W38" s="2368" t="s">
        <v>542</v>
      </c>
      <c r="X38" s="2368"/>
      <c r="Y38" s="2368"/>
      <c r="Z38" s="2368" t="s">
        <v>543</v>
      </c>
      <c r="AA38" s="2368"/>
      <c r="AB38" s="2368"/>
      <c r="AC38" s="2297" t="s">
        <v>446</v>
      </c>
      <c r="AD38" s="2316"/>
      <c r="AE38" s="2317"/>
      <c r="AF38" s="2281"/>
      <c r="AG38" s="2369" t="s">
        <v>541</v>
      </c>
      <c r="AH38" s="2368" t="s">
        <v>542</v>
      </c>
      <c r="AI38" s="2368"/>
      <c r="AJ38" s="2368"/>
      <c r="AK38" s="2368" t="s">
        <v>543</v>
      </c>
      <c r="AL38" s="2368"/>
      <c r="AM38" s="2368"/>
      <c r="AN38" s="2297" t="s">
        <v>446</v>
      </c>
      <c r="AO38" s="2316"/>
      <c r="AP38" s="2317"/>
      <c r="AQ38" s="2281"/>
      <c r="AR38" s="2369" t="s">
        <v>541</v>
      </c>
      <c r="AS38" s="2368" t="s">
        <v>542</v>
      </c>
      <c r="AT38" s="2368"/>
      <c r="AU38" s="2368"/>
      <c r="AV38" s="2368" t="s">
        <v>543</v>
      </c>
      <c r="AW38" s="2368"/>
      <c r="AX38" s="2368"/>
      <c r="AY38" s="2297" t="s">
        <v>446</v>
      </c>
      <c r="AZ38" s="2614"/>
      <c r="BA38" s="2317"/>
      <c r="BB38" s="2281"/>
      <c r="BC38" s="2369" t="s">
        <v>541</v>
      </c>
      <c r="BD38" s="2368" t="s">
        <v>542</v>
      </c>
      <c r="BE38" s="2368"/>
      <c r="BF38" s="2368"/>
      <c r="BG38" s="2368" t="s">
        <v>543</v>
      </c>
      <c r="BH38" s="2368"/>
      <c r="BI38" s="2368"/>
      <c r="BJ38" s="2297" t="s">
        <v>446</v>
      </c>
      <c r="BK38" s="2614"/>
      <c r="BL38" s="2317"/>
      <c r="BM38" s="3403"/>
      <c r="BN38" s="2369" t="s">
        <v>541</v>
      </c>
      <c r="BO38" s="2368" t="s">
        <v>542</v>
      </c>
      <c r="BP38" s="2368"/>
      <c r="BQ38" s="2368"/>
      <c r="BR38" s="2368" t="s">
        <v>543</v>
      </c>
      <c r="BS38" s="2368"/>
      <c r="BT38" s="2368"/>
      <c r="BU38" s="2297" t="s">
        <v>446</v>
      </c>
      <c r="BV38" s="2614"/>
      <c r="BW38" s="2317"/>
      <c r="BX38" s="2281"/>
      <c r="BY38" s="2369" t="s">
        <v>541</v>
      </c>
      <c r="BZ38" s="2368" t="s">
        <v>542</v>
      </c>
      <c r="CA38" s="2368"/>
      <c r="CB38" s="2368"/>
      <c r="CC38" s="2368" t="s">
        <v>543</v>
      </c>
      <c r="CD38" s="2368"/>
      <c r="CE38" s="2368"/>
      <c r="CF38" s="2297" t="s">
        <v>446</v>
      </c>
      <c r="CG38" s="2614"/>
      <c r="CH38" s="2317"/>
      <c r="CI38" s="2281"/>
      <c r="CJ38" s="2369" t="s">
        <v>541</v>
      </c>
      <c r="CK38" s="2368" t="s">
        <v>542</v>
      </c>
      <c r="CL38" s="2368"/>
      <c r="CM38" s="2368"/>
      <c r="CN38" s="2368" t="s">
        <v>543</v>
      </c>
      <c r="CO38" s="2368"/>
      <c r="CP38" s="2368"/>
      <c r="CQ38" s="2297" t="s">
        <v>446</v>
      </c>
      <c r="CR38" s="2614"/>
      <c r="CS38" s="2317"/>
      <c r="CT38" s="3403"/>
      <c r="CU38" s="2284"/>
      <c r="CV38" s="2130"/>
      <c r="DB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544</v>
      </c>
      <c r="X39" s="2368" t="s">
        <v>545</v>
      </c>
      <c r="Y39" s="2368"/>
      <c r="Z39" s="2368" t="s">
        <v>546</v>
      </c>
      <c r="AA39" s="2368" t="s">
        <v>545</v>
      </c>
      <c r="AB39" s="2368"/>
      <c r="AC39" s="2298"/>
      <c r="AD39" s="2318"/>
      <c r="AE39" s="2319"/>
      <c r="AF39" s="2281"/>
      <c r="AG39" s="2369"/>
      <c r="AH39" s="2368" t="s">
        <v>544</v>
      </c>
      <c r="AI39" s="2368" t="s">
        <v>545</v>
      </c>
      <c r="AJ39" s="2368"/>
      <c r="AK39" s="2368" t="s">
        <v>546</v>
      </c>
      <c r="AL39" s="2368" t="s">
        <v>545</v>
      </c>
      <c r="AM39" s="2368"/>
      <c r="AN39" s="2298"/>
      <c r="AO39" s="2318"/>
      <c r="AP39" s="2319"/>
      <c r="AQ39" s="2281"/>
      <c r="AR39" s="2369"/>
      <c r="AS39" s="2368" t="s">
        <v>544</v>
      </c>
      <c r="AT39" s="2368" t="s">
        <v>545</v>
      </c>
      <c r="AU39" s="2368"/>
      <c r="AV39" s="2368" t="s">
        <v>546</v>
      </c>
      <c r="AW39" s="2368" t="s">
        <v>545</v>
      </c>
      <c r="AX39" s="2368"/>
      <c r="AY39" s="2298"/>
      <c r="AZ39" s="2615"/>
      <c r="BA39" s="2319"/>
      <c r="BB39" s="2281"/>
      <c r="BC39" s="2369"/>
      <c r="BD39" s="2368" t="s">
        <v>544</v>
      </c>
      <c r="BE39" s="2368" t="s">
        <v>545</v>
      </c>
      <c r="BF39" s="2368"/>
      <c r="BG39" s="2368" t="s">
        <v>546</v>
      </c>
      <c r="BH39" s="2368" t="s">
        <v>545</v>
      </c>
      <c r="BI39" s="2368"/>
      <c r="BJ39" s="2298"/>
      <c r="BK39" s="2615"/>
      <c r="BL39" s="2319"/>
      <c r="BM39" s="3403"/>
      <c r="BN39" s="2369"/>
      <c r="BO39" s="2368" t="s">
        <v>544</v>
      </c>
      <c r="BP39" s="2368" t="s">
        <v>545</v>
      </c>
      <c r="BQ39" s="2368"/>
      <c r="BR39" s="2368" t="s">
        <v>546</v>
      </c>
      <c r="BS39" s="2368" t="s">
        <v>545</v>
      </c>
      <c r="BT39" s="2368"/>
      <c r="BU39" s="2298"/>
      <c r="BV39" s="2615"/>
      <c r="BW39" s="2319"/>
      <c r="BX39" s="2281"/>
      <c r="BY39" s="2369"/>
      <c r="BZ39" s="2368" t="s">
        <v>544</v>
      </c>
      <c r="CA39" s="2368" t="s">
        <v>545</v>
      </c>
      <c r="CB39" s="2368"/>
      <c r="CC39" s="2368" t="s">
        <v>546</v>
      </c>
      <c r="CD39" s="2368" t="s">
        <v>545</v>
      </c>
      <c r="CE39" s="2368"/>
      <c r="CF39" s="2298"/>
      <c r="CG39" s="2615"/>
      <c r="CH39" s="2319"/>
      <c r="CI39" s="2281"/>
      <c r="CJ39" s="2369"/>
      <c r="CK39" s="2368" t="s">
        <v>544</v>
      </c>
      <c r="CL39" s="2368" t="s">
        <v>545</v>
      </c>
      <c r="CM39" s="2368"/>
      <c r="CN39" s="2368" t="s">
        <v>546</v>
      </c>
      <c r="CO39" s="2368" t="s">
        <v>545</v>
      </c>
      <c r="CP39" s="2368"/>
      <c r="CQ39" s="2298"/>
      <c r="CR39" s="2615"/>
      <c r="CS39" s="2319"/>
      <c r="CT39" s="3403"/>
      <c r="CU39" s="2284"/>
      <c r="CV39" s="2130"/>
      <c r="CW39" s="1639"/>
      <c r="CX39" s="1639"/>
      <c r="CY39" s="1639"/>
      <c r="CZ39" s="1639"/>
      <c r="DA39" s="1639"/>
      <c r="DB39" s="1634">
        <v>19</v>
      </c>
    </row>
    <row customHeight="1" ht="61.949999999999996">
      <c r="A40" s="1373"/>
      <c r="B40" s="1373" t="s">
        <v>136</v>
      </c>
      <c r="C40" s="1373" t="s">
        <v>137</v>
      </c>
      <c r="D40" s="1373" t="s">
        <v>138</v>
      </c>
      <c r="E40" s="1367" t="s">
        <v>447</v>
      </c>
      <c r="F40" s="1367" t="s">
        <v>448</v>
      </c>
      <c r="G40" s="1367" t="s">
        <v>449</v>
      </c>
      <c r="H40" s="1367"/>
      <c r="I40" s="1367" t="s">
        <v>499</v>
      </c>
      <c r="J40" s="1367" t="s">
        <v>452</v>
      </c>
      <c r="K40" s="1367" t="s">
        <v>500</v>
      </c>
      <c r="L40" s="1367" t="s">
        <v>428</v>
      </c>
      <c r="Q40" s="379"/>
      <c r="R40" s="379"/>
      <c r="S40" s="2276"/>
      <c r="T40" s="2212"/>
      <c r="U40" s="305"/>
      <c r="V40" s="2369"/>
      <c r="W40" s="2368"/>
      <c r="X40" s="1986" t="s">
        <v>547</v>
      </c>
      <c r="Y40" s="1986" t="s">
        <v>548</v>
      </c>
      <c r="Z40" s="2368"/>
      <c r="AA40" s="1986" t="s">
        <v>549</v>
      </c>
      <c r="AB40" s="1986" t="s">
        <v>550</v>
      </c>
      <c r="AC40" s="1492" t="s">
        <v>456</v>
      </c>
      <c r="AD40" s="2273" t="s">
        <v>457</v>
      </c>
      <c r="AE40" s="2274"/>
      <c r="AF40" s="2282"/>
      <c r="AG40" s="2369"/>
      <c r="AH40" s="2368"/>
      <c r="AI40" s="1986" t="s">
        <v>547</v>
      </c>
      <c r="AJ40" s="1986" t="s">
        <v>548</v>
      </c>
      <c r="AK40" s="2368"/>
      <c r="AL40" s="1986" t="s">
        <v>549</v>
      </c>
      <c r="AM40" s="1986" t="s">
        <v>550</v>
      </c>
      <c r="AN40" s="1492" t="s">
        <v>456</v>
      </c>
      <c r="AO40" s="2273" t="s">
        <v>457</v>
      </c>
      <c r="AP40" s="2274"/>
      <c r="AQ40" s="2282"/>
      <c r="AR40" s="2369"/>
      <c r="AS40" s="2368"/>
      <c r="AT40" s="2368" t="s">
        <v>547</v>
      </c>
      <c r="AU40" s="2368" t="s">
        <v>548</v>
      </c>
      <c r="AV40" s="2368"/>
      <c r="AW40" s="2368" t="s">
        <v>549</v>
      </c>
      <c r="AX40" s="2368" t="s">
        <v>550</v>
      </c>
      <c r="AY40" s="2580" t="s">
        <v>456</v>
      </c>
      <c r="AZ40" s="2273" t="s">
        <v>457</v>
      </c>
      <c r="BA40" s="2274"/>
      <c r="BB40" s="2282"/>
      <c r="BC40" s="2369"/>
      <c r="BD40" s="2368"/>
      <c r="BE40" s="2368" t="s">
        <v>547</v>
      </c>
      <c r="BF40" s="2368" t="s">
        <v>548</v>
      </c>
      <c r="BG40" s="2368"/>
      <c r="BH40" s="2368" t="s">
        <v>549</v>
      </c>
      <c r="BI40" s="2368" t="s">
        <v>550</v>
      </c>
      <c r="BJ40" s="2580" t="s">
        <v>456</v>
      </c>
      <c r="BK40" s="2273" t="s">
        <v>457</v>
      </c>
      <c r="BL40" s="2274"/>
      <c r="BM40" s="3404"/>
      <c r="BN40" s="2369"/>
      <c r="BO40" s="2368"/>
      <c r="BP40" s="2368" t="s">
        <v>547</v>
      </c>
      <c r="BQ40" s="2368" t="s">
        <v>548</v>
      </c>
      <c r="BR40" s="2368"/>
      <c r="BS40" s="2368" t="s">
        <v>549</v>
      </c>
      <c r="BT40" s="2368" t="s">
        <v>550</v>
      </c>
      <c r="BU40" s="2580" t="s">
        <v>456</v>
      </c>
      <c r="BV40" s="2273" t="s">
        <v>457</v>
      </c>
      <c r="BW40" s="2274"/>
      <c r="BX40" s="2282"/>
      <c r="BY40" s="2369"/>
      <c r="BZ40" s="2368"/>
      <c r="CA40" s="2368" t="s">
        <v>547</v>
      </c>
      <c r="CB40" s="2368" t="s">
        <v>548</v>
      </c>
      <c r="CC40" s="2368"/>
      <c r="CD40" s="2368" t="s">
        <v>549</v>
      </c>
      <c r="CE40" s="2368" t="s">
        <v>550</v>
      </c>
      <c r="CF40" s="2580" t="s">
        <v>456</v>
      </c>
      <c r="CG40" s="2273" t="s">
        <v>457</v>
      </c>
      <c r="CH40" s="2274"/>
      <c r="CI40" s="2282"/>
      <c r="CJ40" s="2369"/>
      <c r="CK40" s="2368"/>
      <c r="CL40" s="2368" t="s">
        <v>547</v>
      </c>
      <c r="CM40" s="2368" t="s">
        <v>548</v>
      </c>
      <c r="CN40" s="2368"/>
      <c r="CO40" s="2368" t="s">
        <v>549</v>
      </c>
      <c r="CP40" s="2368" t="s">
        <v>550</v>
      </c>
      <c r="CQ40" s="2580" t="s">
        <v>456</v>
      </c>
      <c r="CR40" s="2273" t="s">
        <v>457</v>
      </c>
      <c r="CS40" s="2274"/>
      <c r="CT40" s="3404"/>
      <c r="CU40" s="2285"/>
      <c r="CV40" s="2130"/>
      <c r="DB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2275">
        <f>OFFSET(AR41,0,-1)+1</f>
        <v>5</v>
      </c>
      <c r="AS41" s="1344"/>
      <c r="AT41" s="1344"/>
      <c r="AU41" s="1344"/>
      <c r="AV41" s="1344"/>
      <c r="AW41" s="1344"/>
      <c r="AX41" s="1344"/>
      <c r="AY41" s="2275">
        <f>OFFSET(AY41,0,-1)+1</f>
        <v>1</v>
      </c>
      <c r="AZ41" s="2275">
        <f>OFFSET(AZ41,0,-1)+1</f>
        <v>2</v>
      </c>
      <c r="BA41" s="2275"/>
      <c r="BB41" s="2275">
        <f>OFFSET(BB41,0,-2)+1</f>
        <v>3</v>
      </c>
      <c r="BC41" s="2275">
        <f>OFFSET(BC41,0,-1)+1</f>
        <v>4</v>
      </c>
      <c r="BD41" s="1344"/>
      <c r="BE41" s="1344"/>
      <c r="BF41" s="1344"/>
      <c r="BG41" s="1344"/>
      <c r="BH41" s="1344"/>
      <c r="BI41" s="1344"/>
      <c r="BJ41" s="2275">
        <f>OFFSET(BJ41,0,-1)+1</f>
        <v>1</v>
      </c>
      <c r="BK41" s="2275">
        <f>OFFSET(BK41,0,-1)+1</f>
        <v>2</v>
      </c>
      <c r="BL41" s="2275"/>
      <c r="BM41" s="3405">
        <f>OFFSET(BM41,0,-2)+1</f>
        <v>3</v>
      </c>
      <c r="BN41" s="2275">
        <f>OFFSET(BN41,0,-1)+1</f>
        <v>4</v>
      </c>
      <c r="BO41" s="1344"/>
      <c r="BP41" s="1344"/>
      <c r="BQ41" s="1344"/>
      <c r="BR41" s="1344"/>
      <c r="BS41" s="1344"/>
      <c r="BT41" s="1344"/>
      <c r="BU41" s="2275">
        <f>OFFSET(BU41,0,-1)+1</f>
        <v>1</v>
      </c>
      <c r="BV41" s="2275">
        <f>OFFSET(BV41,0,-1)+1</f>
        <v>2</v>
      </c>
      <c r="BW41" s="2275"/>
      <c r="BX41" s="2275">
        <f>OFFSET(BX41,0,-2)+1</f>
        <v>3</v>
      </c>
      <c r="BY41" s="2275">
        <f>OFFSET(BY41,0,-1)+1</f>
        <v>4</v>
      </c>
      <c r="BZ41" s="1344"/>
      <c r="CA41" s="1344"/>
      <c r="CB41" s="1344"/>
      <c r="CC41" s="1344"/>
      <c r="CD41" s="1344"/>
      <c r="CE41" s="1344"/>
      <c r="CF41" s="2275">
        <f>OFFSET(CF41,0,-1)+1</f>
        <v>1</v>
      </c>
      <c r="CG41" s="2275">
        <f>OFFSET(CG41,0,-1)+1</f>
        <v>2</v>
      </c>
      <c r="CH41" s="2275"/>
      <c r="CI41" s="2275">
        <f>OFFSET(CI41,0,-2)+1</f>
        <v>3</v>
      </c>
      <c r="CJ41" s="2275">
        <f>OFFSET(CJ41,0,-1)+1</f>
        <v>4</v>
      </c>
      <c r="CK41" s="1344"/>
      <c r="CL41" s="1344"/>
      <c r="CM41" s="1344"/>
      <c r="CN41" s="1344"/>
      <c r="CO41" s="1344"/>
      <c r="CP41" s="1344"/>
      <c r="CQ41" s="2275">
        <f>OFFSET(CQ41,0,-1)+1</f>
        <v>1</v>
      </c>
      <c r="CR41" s="2275">
        <f>OFFSET(CR41,0,-1)+1</f>
        <v>2</v>
      </c>
      <c r="CS41" s="2275"/>
      <c r="CT41" s="3405">
        <f>OFFSET(CT41,0,-2)+1</f>
        <v>3</v>
      </c>
      <c r="CU41" s="1248">
        <f>OFFSET(CU41,0,-1)</f>
        <v>3</v>
      </c>
      <c r="CV41" s="1485">
        <f>OFFSET(CV41,0,-1)+1</f>
        <v>4</v>
      </c>
      <c r="CW41" s="514"/>
      <c r="CX41" s="514"/>
      <c r="CY41" s="514"/>
      <c r="CZ41" s="514"/>
      <c r="DA41" s="514"/>
      <c r="DB41" s="499">
        <v>0</v>
      </c>
    </row>
    <row customHeight="1" ht="24">
      <c r="A42" s="1366" t="s">
        <v>253</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1</v>
      </c>
      <c r="T42" s="301" t="s">
        <v>124</v>
      </c>
      <c r="U42" s="303"/>
      <c r="V42" s="2245"/>
      <c r="W42" s="2246"/>
      <c r="X42" s="2246"/>
      <c r="Y42" s="2246"/>
      <c r="Z42" s="2246"/>
      <c r="AA42" s="2246"/>
      <c r="AB42" s="2246"/>
      <c r="AC42" s="2246"/>
      <c r="AD42" s="2246"/>
      <c r="AE42" s="2246"/>
      <c r="AF42" s="2247"/>
      <c r="AG42" s="2245" t="str">
        <f>INDEX(PT_DIFFERENTIATION_NTAR,MATCH(A42,PT_DIFFERENTIATION_NTAR_ID,0))</f>
        <v>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v>
      </c>
      <c r="AH42" s="2246"/>
      <c r="AI42" s="2246"/>
      <c r="AJ42" s="2246"/>
      <c r="AK42" s="2246"/>
      <c r="AL42" s="2246"/>
      <c r="AM42" s="2246"/>
      <c r="AN42" s="2246"/>
      <c r="AO42" s="2246"/>
      <c r="AP42" s="2246"/>
      <c r="AQ42" s="2246"/>
      <c r="AR42" s="2245"/>
      <c r="AS42" s="2246"/>
      <c r="AT42" s="2246"/>
      <c r="AU42" s="2246"/>
      <c r="AV42" s="2246"/>
      <c r="AW42" s="2246"/>
      <c r="AX42" s="2246"/>
      <c r="AY42" s="2246"/>
      <c r="AZ42" s="2246"/>
      <c r="BA42" s="2246"/>
      <c r="BB42" s="2247"/>
      <c r="BC42" s="2245"/>
      <c r="BD42" s="2246"/>
      <c r="BE42" s="2246"/>
      <c r="BF42" s="2246"/>
      <c r="BG42" s="2246"/>
      <c r="BH42" s="2246"/>
      <c r="BI42" s="2246"/>
      <c r="BJ42" s="2246"/>
      <c r="BK42" s="2246"/>
      <c r="BL42" s="2246"/>
      <c r="BM42" s="3386"/>
      <c r="BN42" s="2245"/>
      <c r="BO42" s="2246"/>
      <c r="BP42" s="2246"/>
      <c r="BQ42" s="2246"/>
      <c r="BR42" s="2246"/>
      <c r="BS42" s="2246"/>
      <c r="BT42" s="2246"/>
      <c r="BU42" s="2246"/>
      <c r="BV42" s="2246"/>
      <c r="BW42" s="2246"/>
      <c r="BX42" s="2247"/>
      <c r="BY42" s="2245"/>
      <c r="BZ42" s="2246"/>
      <c r="CA42" s="2246"/>
      <c r="CB42" s="2246"/>
      <c r="CC42" s="2246"/>
      <c r="CD42" s="2246"/>
      <c r="CE42" s="2246"/>
      <c r="CF42" s="2246"/>
      <c r="CG42" s="2246"/>
      <c r="CH42" s="2246"/>
      <c r="CI42" s="2247"/>
      <c r="CJ42" s="2245"/>
      <c r="CK42" s="2246"/>
      <c r="CL42" s="2246"/>
      <c r="CM42" s="2246"/>
      <c r="CN42" s="2246"/>
      <c r="CO42" s="2246"/>
      <c r="CP42" s="2246"/>
      <c r="CQ42" s="2246"/>
      <c r="CR42" s="2246"/>
      <c r="CS42" s="2246"/>
      <c r="CT42" s="3386"/>
      <c r="CU42" s="2247"/>
      <c r="CV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2" s="503"/>
      <c r="CY42" s="503" t="str">
        <f>IF(T42="","",T42)</f>
        <v>Наименование тарифа</v>
      </c>
      <c r="CZ42" s="503"/>
      <c r="DA42" s="503"/>
      <c r="DB42" s="1158">
        <v>23</v>
      </c>
    </row>
    <row customHeight="1" ht="24">
      <c r="A43" s="1366" t="s">
        <v>253</v>
      </c>
      <c r="B43" s="1366" t="s">
        <v>254</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1.1</v>
      </c>
      <c r="T43" s="311" t="s">
        <v>409</v>
      </c>
      <c r="U43" s="303"/>
      <c r="V43" s="2245"/>
      <c r="W43" s="2246"/>
      <c r="X43" s="2246"/>
      <c r="Y43" s="2246"/>
      <c r="Z43" s="2246"/>
      <c r="AA43" s="2246"/>
      <c r="AB43" s="2246"/>
      <c r="AC43" s="2246"/>
      <c r="AD43" s="2246"/>
      <c r="AE43" s="2246"/>
      <c r="AF43" s="2247"/>
      <c r="AG43" s="2245" t="str">
        <f>INDEX(PT_DIFFERENTIATION_TER,MATCH(B43,PT_DIFFERENTIATION_TER_ID,0))</f>
        <v>без дифференциации</v>
      </c>
      <c r="AH43" s="2246"/>
      <c r="AI43" s="2246"/>
      <c r="AJ43" s="2246"/>
      <c r="AK43" s="2246"/>
      <c r="AL43" s="2246"/>
      <c r="AM43" s="2246"/>
      <c r="AN43" s="2246"/>
      <c r="AO43" s="2246"/>
      <c r="AP43" s="2246"/>
      <c r="AQ43" s="2246"/>
      <c r="AR43" s="2245"/>
      <c r="AS43" s="2246"/>
      <c r="AT43" s="2246"/>
      <c r="AU43" s="2246"/>
      <c r="AV43" s="2246"/>
      <c r="AW43" s="2246"/>
      <c r="AX43" s="2246"/>
      <c r="AY43" s="2246"/>
      <c r="AZ43" s="2246"/>
      <c r="BA43" s="2246"/>
      <c r="BB43" s="2247"/>
      <c r="BC43" s="2245"/>
      <c r="BD43" s="2246"/>
      <c r="BE43" s="2246"/>
      <c r="BF43" s="2246"/>
      <c r="BG43" s="2246"/>
      <c r="BH43" s="2246"/>
      <c r="BI43" s="2246"/>
      <c r="BJ43" s="2246"/>
      <c r="BK43" s="2246"/>
      <c r="BL43" s="2246"/>
      <c r="BM43" s="3386"/>
      <c r="BN43" s="2245"/>
      <c r="BO43" s="2246"/>
      <c r="BP43" s="2246"/>
      <c r="BQ43" s="2246"/>
      <c r="BR43" s="2246"/>
      <c r="BS43" s="2246"/>
      <c r="BT43" s="2246"/>
      <c r="BU43" s="2246"/>
      <c r="BV43" s="2246"/>
      <c r="BW43" s="2246"/>
      <c r="BX43" s="2247"/>
      <c r="BY43" s="2245"/>
      <c r="BZ43" s="2246"/>
      <c r="CA43" s="2246"/>
      <c r="CB43" s="2246"/>
      <c r="CC43" s="2246"/>
      <c r="CD43" s="2246"/>
      <c r="CE43" s="2246"/>
      <c r="CF43" s="2246"/>
      <c r="CG43" s="2246"/>
      <c r="CH43" s="2246"/>
      <c r="CI43" s="2247"/>
      <c r="CJ43" s="2245"/>
      <c r="CK43" s="2246"/>
      <c r="CL43" s="2246"/>
      <c r="CM43" s="2246"/>
      <c r="CN43" s="2246"/>
      <c r="CO43" s="2246"/>
      <c r="CP43" s="2246"/>
      <c r="CQ43" s="2246"/>
      <c r="CR43" s="2246"/>
      <c r="CS43" s="2246"/>
      <c r="CT43" s="3386"/>
      <c r="CU43" s="2247"/>
      <c r="CV43" s="1261" t="s">
        <v>410</v>
      </c>
      <c r="CX43" s="503"/>
      <c r="CY43" s="503" t="str">
        <f>IF(T43="","",T43)</f>
        <v>Территория действия тарифа</v>
      </c>
      <c r="CZ43" s="503"/>
      <c r="DA43" s="503"/>
      <c r="DB43" s="1158">
        <v>23</v>
      </c>
    </row>
    <row customHeight="1" ht="24">
      <c r="A44" s="1366" t="s">
        <v>253</v>
      </c>
      <c r="B44" s="1366" t="s">
        <v>254</v>
      </c>
      <c r="C44" s="1366" t="s">
        <v>255</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1.1.1</v>
      </c>
      <c r="T44" s="312" t="s">
        <v>539</v>
      </c>
      <c r="U44" s="303"/>
      <c r="V44" s="2245"/>
      <c r="W44" s="2246"/>
      <c r="X44" s="2246"/>
      <c r="Y44" s="2246"/>
      <c r="Z44" s="2246"/>
      <c r="AA44" s="2246"/>
      <c r="AB44" s="2246"/>
      <c r="AC44" s="2246"/>
      <c r="AD44" s="2246"/>
      <c r="AE44" s="2246"/>
      <c r="AF44" s="2247"/>
      <c r="AG44" s="2245" t="str">
        <f>INDEX(PT_DIFFERENTIATION_CS,MATCH(C44,PT_DIFFERENTIATION_CS_ID,0))</f>
        <v>г. Новомосковск</v>
      </c>
      <c r="AH44" s="2246"/>
      <c r="AI44" s="2246"/>
      <c r="AJ44" s="2246"/>
      <c r="AK44" s="2246"/>
      <c r="AL44" s="2246"/>
      <c r="AM44" s="2246"/>
      <c r="AN44" s="2246"/>
      <c r="AO44" s="2246"/>
      <c r="AP44" s="2246"/>
      <c r="AQ44" s="2246"/>
      <c r="AR44" s="2245"/>
      <c r="AS44" s="2246"/>
      <c r="AT44" s="2246"/>
      <c r="AU44" s="2246"/>
      <c r="AV44" s="2246"/>
      <c r="AW44" s="2246"/>
      <c r="AX44" s="2246"/>
      <c r="AY44" s="2246"/>
      <c r="AZ44" s="2246"/>
      <c r="BA44" s="2246"/>
      <c r="BB44" s="2247"/>
      <c r="BC44" s="2245"/>
      <c r="BD44" s="2246"/>
      <c r="BE44" s="2246"/>
      <c r="BF44" s="2246"/>
      <c r="BG44" s="2246"/>
      <c r="BH44" s="2246"/>
      <c r="BI44" s="2246"/>
      <c r="BJ44" s="2246"/>
      <c r="BK44" s="2246"/>
      <c r="BL44" s="2246"/>
      <c r="BM44" s="3386"/>
      <c r="BN44" s="2245"/>
      <c r="BO44" s="2246"/>
      <c r="BP44" s="2246"/>
      <c r="BQ44" s="2246"/>
      <c r="BR44" s="2246"/>
      <c r="BS44" s="2246"/>
      <c r="BT44" s="2246"/>
      <c r="BU44" s="2246"/>
      <c r="BV44" s="2246"/>
      <c r="BW44" s="2246"/>
      <c r="BX44" s="2247"/>
      <c r="BY44" s="2245"/>
      <c r="BZ44" s="2246"/>
      <c r="CA44" s="2246"/>
      <c r="CB44" s="2246"/>
      <c r="CC44" s="2246"/>
      <c r="CD44" s="2246"/>
      <c r="CE44" s="2246"/>
      <c r="CF44" s="2246"/>
      <c r="CG44" s="2246"/>
      <c r="CH44" s="2246"/>
      <c r="CI44" s="2247"/>
      <c r="CJ44" s="2245"/>
      <c r="CK44" s="2246"/>
      <c r="CL44" s="2246"/>
      <c r="CM44" s="2246"/>
      <c r="CN44" s="2246"/>
      <c r="CO44" s="2246"/>
      <c r="CP44" s="2246"/>
      <c r="CQ44" s="2246"/>
      <c r="CR44" s="2246"/>
      <c r="CS44" s="2246"/>
      <c r="CT44" s="3386"/>
      <c r="CU44" s="2247"/>
      <c r="CV44" s="1261" t="s">
        <v>540</v>
      </c>
      <c r="CX44" s="503"/>
      <c r="CY44" s="503" t="str">
        <f>IF(T44="","",T44)</f>
        <v>Наименование централизованной системы горячего водоснабжения</v>
      </c>
      <c r="CZ44" s="503"/>
      <c r="DA44" s="503"/>
      <c r="DB44" s="1158">
        <v>23</v>
      </c>
    </row>
    <row customHeight="1" ht="24">
      <c r="A45" s="1366" t="s">
        <v>253</v>
      </c>
      <c r="B45" s="1366" t="s">
        <v>254</v>
      </c>
      <c r="C45" s="1366" t="s">
        <v>255</v>
      </c>
      <c r="D45" s="1366" t="s">
        <v>551</v>
      </c>
      <c r="E45" s="2262"/>
      <c r="F45" s="2262"/>
      <c r="G45" s="2262"/>
      <c r="H45" s="2262"/>
      <c r="I45" s="2259" t="str">
        <f>S44&amp;".1"</f>
        <v>1.1.1.1</v>
      </c>
      <c r="J45" s="1366"/>
      <c r="K45" s="1366"/>
      <c r="L45" s="1367"/>
      <c r="P45" s="2260">
        <v>1</v>
      </c>
      <c r="Q45" s="1484"/>
      <c r="R45" s="359"/>
      <c r="S45" s="1496" t="str">
        <f>$I45</f>
        <v>1.1.1.1</v>
      </c>
      <c r="T45" s="288" t="s">
        <v>492</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3"/>
      <c r="AS45" s="2354"/>
      <c r="AT45" s="2354"/>
      <c r="AU45" s="2354"/>
      <c r="AV45" s="2354"/>
      <c r="AW45" s="2354"/>
      <c r="AX45" s="2354"/>
      <c r="AY45" s="2354"/>
      <c r="AZ45" s="2354"/>
      <c r="BA45" s="2354"/>
      <c r="BB45" s="2355"/>
      <c r="BC45" s="2353"/>
      <c r="BD45" s="2354"/>
      <c r="BE45" s="2354"/>
      <c r="BF45" s="2354"/>
      <c r="BG45" s="2354"/>
      <c r="BH45" s="2354"/>
      <c r="BI45" s="2354"/>
      <c r="BJ45" s="2354"/>
      <c r="BK45" s="2354"/>
      <c r="BL45" s="2354"/>
      <c r="BM45" s="3387"/>
      <c r="BN45" s="2353"/>
      <c r="BO45" s="2354"/>
      <c r="BP45" s="2354"/>
      <c r="BQ45" s="2354"/>
      <c r="BR45" s="2354"/>
      <c r="BS45" s="2354"/>
      <c r="BT45" s="2354"/>
      <c r="BU45" s="2354"/>
      <c r="BV45" s="2354"/>
      <c r="BW45" s="2354"/>
      <c r="BX45" s="2355"/>
      <c r="BY45" s="2353"/>
      <c r="BZ45" s="2354"/>
      <c r="CA45" s="2354"/>
      <c r="CB45" s="2354"/>
      <c r="CC45" s="2354"/>
      <c r="CD45" s="2354"/>
      <c r="CE45" s="2354"/>
      <c r="CF45" s="2354"/>
      <c r="CG45" s="2354"/>
      <c r="CH45" s="2354"/>
      <c r="CI45" s="2355"/>
      <c r="CJ45" s="2353"/>
      <c r="CK45" s="2354"/>
      <c r="CL45" s="2354"/>
      <c r="CM45" s="2354"/>
      <c r="CN45" s="2354"/>
      <c r="CO45" s="2354"/>
      <c r="CP45" s="2354"/>
      <c r="CQ45" s="2354"/>
      <c r="CR45" s="2354"/>
      <c r="CS45" s="2354"/>
      <c r="CT45" s="3387"/>
      <c r="CU45" s="2358"/>
      <c r="CV45" s="1261" t="s">
        <v>493</v>
      </c>
      <c r="CX45" s="503"/>
      <c r="CY45" s="503" t="str">
        <f>IF(T45="","",T45)</f>
        <v>Наименование признака дифференциации</v>
      </c>
      <c r="CZ45" s="503"/>
      <c r="DA45" s="503"/>
      <c r="DB45" s="1158">
        <v>23</v>
      </c>
    </row>
    <row customHeight="1" ht="24">
      <c r="A46" s="1366" t="s">
        <v>253</v>
      </c>
      <c r="B46" s="1366" t="s">
        <v>254</v>
      </c>
      <c r="C46" s="1366" t="s">
        <v>255</v>
      </c>
      <c r="D46" s="1366" t="s">
        <v>551</v>
      </c>
      <c r="E46" s="2262"/>
      <c r="F46" s="2262"/>
      <c r="G46" s="2262"/>
      <c r="H46" s="2262"/>
      <c r="I46" s="2289"/>
      <c r="J46" s="2259" t="str">
        <f>I45&amp;".1"</f>
        <v>1.1.1.1.1</v>
      </c>
      <c r="K46" s="1366"/>
      <c r="L46" s="1367" t="s">
        <v>418</v>
      </c>
      <c r="P46" s="2260"/>
      <c r="Q46" s="2260">
        <v>1</v>
      </c>
      <c r="R46" s="360"/>
      <c r="S46" s="1496" t="str">
        <f>$J46</f>
        <v>1.1.1.1.1</v>
      </c>
      <c r="T46" s="289" t="s">
        <v>419</v>
      </c>
      <c r="U46" s="303"/>
      <c r="V46" s="2248"/>
      <c r="W46" s="2249"/>
      <c r="X46" s="2249"/>
      <c r="Y46" s="2249"/>
      <c r="Z46" s="2249"/>
      <c r="AA46" s="2249"/>
      <c r="AB46" s="2249"/>
      <c r="AC46" s="2249"/>
      <c r="AD46" s="2249"/>
      <c r="AE46" s="2249"/>
      <c r="AF46" s="2250"/>
      <c r="AG46" s="2248" t="s">
        <v>552</v>
      </c>
      <c r="AH46" s="2249"/>
      <c r="AI46" s="2249"/>
      <c r="AJ46" s="2249"/>
      <c r="AK46" s="2249"/>
      <c r="AL46" s="2249"/>
      <c r="AM46" s="2249"/>
      <c r="AN46" s="2249"/>
      <c r="AO46" s="2249"/>
      <c r="AP46" s="2249"/>
      <c r="AQ46" s="2249"/>
      <c r="AR46" s="2248"/>
      <c r="AS46" s="2249"/>
      <c r="AT46" s="2249"/>
      <c r="AU46" s="2249"/>
      <c r="AV46" s="2249"/>
      <c r="AW46" s="2249"/>
      <c r="AX46" s="2249"/>
      <c r="AY46" s="2249"/>
      <c r="AZ46" s="2249"/>
      <c r="BA46" s="2249"/>
      <c r="BB46" s="2250"/>
      <c r="BC46" s="2248"/>
      <c r="BD46" s="2249"/>
      <c r="BE46" s="2249"/>
      <c r="BF46" s="2249"/>
      <c r="BG46" s="2249"/>
      <c r="BH46" s="2249"/>
      <c r="BI46" s="2249"/>
      <c r="BJ46" s="2249"/>
      <c r="BK46" s="2249"/>
      <c r="BL46" s="2249"/>
      <c r="BM46" s="3388"/>
      <c r="BN46" s="2248"/>
      <c r="BO46" s="2249"/>
      <c r="BP46" s="2249"/>
      <c r="BQ46" s="2249"/>
      <c r="BR46" s="2249"/>
      <c r="BS46" s="2249"/>
      <c r="BT46" s="2249"/>
      <c r="BU46" s="2249"/>
      <c r="BV46" s="2249"/>
      <c r="BW46" s="2249"/>
      <c r="BX46" s="2250"/>
      <c r="BY46" s="2248"/>
      <c r="BZ46" s="2249"/>
      <c r="CA46" s="2249"/>
      <c r="CB46" s="2249"/>
      <c r="CC46" s="2249"/>
      <c r="CD46" s="2249"/>
      <c r="CE46" s="2249"/>
      <c r="CF46" s="2249"/>
      <c r="CG46" s="2249"/>
      <c r="CH46" s="2249"/>
      <c r="CI46" s="2250"/>
      <c r="CJ46" s="2248"/>
      <c r="CK46" s="2249"/>
      <c r="CL46" s="2249"/>
      <c r="CM46" s="2249"/>
      <c r="CN46" s="2249"/>
      <c r="CO46" s="2249"/>
      <c r="CP46" s="2249"/>
      <c r="CQ46" s="2249"/>
      <c r="CR46" s="2249"/>
      <c r="CS46" s="2249"/>
      <c r="CT46" s="3388"/>
      <c r="CU46" s="2250"/>
      <c r="CV46" s="1310" t="s">
        <v>494</v>
      </c>
      <c r="CX46" s="503"/>
      <c r="CY46" s="503" t="str">
        <f>IF(T46="","",T46)</f>
        <v>Группа потребителей</v>
      </c>
      <c r="CZ46" s="503"/>
      <c r="DA46" s="503"/>
      <c r="DB46" s="1158">
        <v>23</v>
      </c>
    </row>
    <row customHeight="1" ht="24">
      <c r="A47" s="1366" t="s">
        <v>253</v>
      </c>
      <c r="B47" s="1366" t="s">
        <v>254</v>
      </c>
      <c r="C47" s="1366" t="s">
        <v>255</v>
      </c>
      <c r="D47" s="1366" t="s">
        <v>551</v>
      </c>
      <c r="E47" s="2262"/>
      <c r="F47" s="2262"/>
      <c r="G47" s="2262"/>
      <c r="H47" s="2262"/>
      <c r="I47" s="2289"/>
      <c r="J47" s="2289"/>
      <c r="K47" s="2259" t="str">
        <f>J46&amp;".1"</f>
        <v>1.1.1.1.1.1</v>
      </c>
      <c r="L47" s="1367"/>
      <c r="P47" s="2260"/>
      <c r="Q47" s="2260"/>
      <c r="R47" s="360">
        <v>1</v>
      </c>
      <c r="S47" s="1496" t="str">
        <f>$K47</f>
        <v>1.1.1.1.1.1</v>
      </c>
      <c r="T47" s="1440" t="s">
        <v>553</v>
      </c>
      <c r="U47" s="303"/>
      <c r="V47" s="754"/>
      <c r="W47" s="754"/>
      <c r="X47" s="754"/>
      <c r="Y47" s="754"/>
      <c r="Z47" s="754"/>
      <c r="AA47" s="754"/>
      <c r="AB47" s="754"/>
      <c r="AC47" s="2605"/>
      <c r="AD47" s="2110" t="s">
        <v>62</v>
      </c>
      <c r="AE47" s="2290"/>
      <c r="AF47" s="2110" t="s">
        <v>62</v>
      </c>
      <c r="AG47" s="754"/>
      <c r="AH47" s="754">
        <f>AH53*1.2</f>
        <v>48.72</v>
      </c>
      <c r="AI47" s="754"/>
      <c r="AJ47" s="754"/>
      <c r="AK47" s="754">
        <f>AK53*1.2</f>
        <v>3893.508</v>
      </c>
      <c r="AL47" s="754"/>
      <c r="AM47" s="754"/>
      <c r="AN47" s="2605">
        <v>45658</v>
      </c>
      <c r="AO47" s="2110" t="s">
        <v>62</v>
      </c>
      <c r="AP47" s="2290">
        <v>45838</v>
      </c>
      <c r="AQ47" s="2110" t="s">
        <v>62</v>
      </c>
      <c r="AR47" s="754"/>
      <c r="AS47" s="754">
        <f>AS53*1.2</f>
        <v>54.948</v>
      </c>
      <c r="AT47" s="754"/>
      <c r="AU47" s="754"/>
      <c r="AV47" s="754">
        <f>AV53*1.2</f>
        <v>4405.032</v>
      </c>
      <c r="AW47" s="754"/>
      <c r="AX47" s="754"/>
      <c r="AY47" s="2605">
        <v>45839</v>
      </c>
      <c r="AZ47" s="2110" t="s">
        <v>62</v>
      </c>
      <c r="BA47" s="2290">
        <v>46203</v>
      </c>
      <c r="BB47" s="2110" t="s">
        <v>62</v>
      </c>
      <c r="BC47" s="754"/>
      <c r="BD47" s="754">
        <f>BD53*1.2</f>
        <v>57.24</v>
      </c>
      <c r="BE47" s="754"/>
      <c r="BF47" s="754"/>
      <c r="BG47" s="754">
        <f>BG53*1.2</f>
        <v>4632.54</v>
      </c>
      <c r="BH47" s="754"/>
      <c r="BI47" s="754"/>
      <c r="BJ47" s="2605">
        <v>46204</v>
      </c>
      <c r="BK47" s="2110" t="s">
        <v>62</v>
      </c>
      <c r="BL47" s="2290">
        <v>46568</v>
      </c>
      <c r="BM47" s="3389" t="s">
        <v>62</v>
      </c>
      <c r="BN47" s="754"/>
      <c r="BO47" s="754">
        <f>BO53*1.2</f>
        <v>61.152</v>
      </c>
      <c r="BP47" s="754"/>
      <c r="BQ47" s="754"/>
      <c r="BR47" s="754">
        <f>BR53*1.2</f>
        <v>4835.988</v>
      </c>
      <c r="BS47" s="754"/>
      <c r="BT47" s="754"/>
      <c r="BU47" s="2605">
        <v>46569</v>
      </c>
      <c r="BV47" s="2110" t="s">
        <v>62</v>
      </c>
      <c r="BW47" s="2290">
        <v>46934</v>
      </c>
      <c r="BX47" s="2110" t="s">
        <v>62</v>
      </c>
      <c r="BY47" s="754"/>
      <c r="BZ47" s="754">
        <f>BZ53*1.2</f>
        <v>63.72</v>
      </c>
      <c r="CA47" s="754"/>
      <c r="CB47" s="754"/>
      <c r="CC47" s="754">
        <f>CC53*1.2</f>
        <v>5052.54</v>
      </c>
      <c r="CD47" s="754"/>
      <c r="CE47" s="754"/>
      <c r="CF47" s="2605">
        <v>46935</v>
      </c>
      <c r="CG47" s="2110" t="s">
        <v>62</v>
      </c>
      <c r="CH47" s="2290">
        <v>47299</v>
      </c>
      <c r="CI47" s="2110" t="s">
        <v>62</v>
      </c>
      <c r="CJ47" s="754"/>
      <c r="CK47" s="754">
        <f>CK53*1.2</f>
        <v>66.78</v>
      </c>
      <c r="CL47" s="754"/>
      <c r="CM47" s="754"/>
      <c r="CN47" s="754">
        <f>CN53*1.2</f>
        <v>5277.636</v>
      </c>
      <c r="CO47" s="754"/>
      <c r="CP47" s="754"/>
      <c r="CQ47" s="2605">
        <v>47300</v>
      </c>
      <c r="CR47" s="2110" t="s">
        <v>62</v>
      </c>
      <c r="CS47" s="2290">
        <v>47483</v>
      </c>
      <c r="CT47" s="2110" t="s">
        <v>62</v>
      </c>
      <c r="CU47" s="1441"/>
      <c r="CV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7" s="514">
        <f>STRCHECKDATE(V48:CU48)</f>
      </c>
      <c r="CX47" s="503"/>
      <c r="CY47" s="503" t="str">
        <f>IF(T47="","",T47)</f>
        <v>ООО "Новомосковский городской водоканал"</v>
      </c>
      <c r="CZ47" s="503"/>
      <c r="DA47" s="503"/>
      <c r="DB47" s="1158">
        <v>23</v>
      </c>
    </row>
    <row customHeight="1" ht="6">
      <c r="A48" s="1366" t="s">
        <v>253</v>
      </c>
      <c r="B48" s="1366" t="s">
        <v>254</v>
      </c>
      <c r="C48" s="1366" t="s">
        <v>255</v>
      </c>
      <c r="D48" s="1366" t="s">
        <v>551</v>
      </c>
      <c r="E48" s="2262"/>
      <c r="F48" s="2262"/>
      <c r="G48" s="2262"/>
      <c r="H48" s="2262"/>
      <c r="I48" s="2289"/>
      <c r="J48" s="2289"/>
      <c r="K48" s="2259"/>
      <c r="L48" s="1367"/>
      <c r="P48" s="2260"/>
      <c r="Q48" s="2260"/>
      <c r="R48" s="360"/>
      <c r="S48" s="1493"/>
      <c r="T48" s="303"/>
      <c r="U48" s="303"/>
      <c r="V48" s="328"/>
      <c r="W48" s="328"/>
      <c r="X48" s="328"/>
      <c r="Y48" s="328"/>
      <c r="Z48" s="328"/>
      <c r="AA48" s="328"/>
      <c r="AB48" s="328"/>
      <c r="AC48" s="2312"/>
      <c r="AD48" s="2110"/>
      <c r="AE48" s="2291"/>
      <c r="AF48" s="2110"/>
      <c r="AG48" s="328"/>
      <c r="AH48" s="328"/>
      <c r="AI48" s="328"/>
      <c r="AJ48" s="328"/>
      <c r="AK48" s="328"/>
      <c r="AL48" s="328"/>
      <c r="AM48" s="328"/>
      <c r="AN48" s="2269"/>
      <c r="AO48" s="2110"/>
      <c r="AP48" s="2291"/>
      <c r="AQ48" s="2110"/>
      <c r="AR48" s="328"/>
      <c r="AS48" s="328"/>
      <c r="AT48" s="328"/>
      <c r="AU48" s="328"/>
      <c r="AV48" s="328"/>
      <c r="AW48" s="328"/>
      <c r="AX48" s="328"/>
      <c r="AY48" s="2312"/>
      <c r="AZ48" s="2110"/>
      <c r="BA48" s="2291"/>
      <c r="BB48" s="2110"/>
      <c r="BC48" s="328"/>
      <c r="BD48" s="328"/>
      <c r="BE48" s="328"/>
      <c r="BF48" s="328"/>
      <c r="BG48" s="328"/>
      <c r="BH48" s="328"/>
      <c r="BI48" s="328"/>
      <c r="BJ48" s="2312"/>
      <c r="BK48" s="2110"/>
      <c r="BL48" s="2291"/>
      <c r="BM48" s="3389"/>
      <c r="BN48" s="328"/>
      <c r="BO48" s="328"/>
      <c r="BP48" s="328"/>
      <c r="BQ48" s="328"/>
      <c r="BR48" s="328"/>
      <c r="BS48" s="328"/>
      <c r="BT48" s="328"/>
      <c r="BU48" s="2312"/>
      <c r="BV48" s="2110"/>
      <c r="BW48" s="2291"/>
      <c r="BX48" s="2110"/>
      <c r="BY48" s="328"/>
      <c r="BZ48" s="328"/>
      <c r="CA48" s="328"/>
      <c r="CB48" s="328"/>
      <c r="CC48" s="328"/>
      <c r="CD48" s="328"/>
      <c r="CE48" s="328"/>
      <c r="CF48" s="2312"/>
      <c r="CG48" s="2110"/>
      <c r="CH48" s="2291"/>
      <c r="CI48" s="2110"/>
      <c r="CJ48" s="328"/>
      <c r="CK48" s="328"/>
      <c r="CL48" s="328"/>
      <c r="CM48" s="328"/>
      <c r="CN48" s="328"/>
      <c r="CO48" s="328"/>
      <c r="CP48" s="328"/>
      <c r="CQ48" s="2312"/>
      <c r="CR48" s="2110"/>
      <c r="CS48" s="2291"/>
      <c r="CT48" s="2110"/>
      <c r="CU48" s="1442"/>
      <c r="CV48" s="2352"/>
      <c r="CX48" s="503"/>
      <c r="CY48" s="503" t="str">
        <f>IF(T48="","",T48)</f>
        <v/>
      </c>
      <c r="CZ48" s="503"/>
      <c r="DA48" s="503"/>
      <c r="DB48" s="1158">
        <v>0</v>
      </c>
    </row>
    <row s="1853" customFormat="1" customHeight="1" ht="23.25">
      <c r="A49" s="1366"/>
      <c r="B49" s="1366"/>
      <c r="C49" s="1366"/>
      <c r="D49" s="1366"/>
      <c r="E49" s="2262"/>
      <c r="F49" s="2262"/>
      <c r="G49" s="2262"/>
      <c r="H49" s="2262"/>
      <c r="I49" s="2289"/>
      <c r="J49" s="2289"/>
      <c r="K49" s="2259" t="str">
        <f>J46&amp;".2"</f>
        <v>1.1.1.1.1.2</v>
      </c>
      <c r="L49" s="1372"/>
      <c r="M49" s="1779"/>
      <c r="N49" s="1779"/>
      <c r="O49" s="1779"/>
      <c r="P49" s="2377"/>
      <c r="Q49" s="2377"/>
      <c r="R49" s="686" t="s">
        <v>256</v>
      </c>
      <c r="S49" s="2276" t="str">
        <f>$K49</f>
        <v>1.1.1.1.1.2</v>
      </c>
      <c r="T49" s="1440" t="s">
        <v>554</v>
      </c>
      <c r="U49" s="303"/>
      <c r="V49" s="754"/>
      <c r="W49" s="754"/>
      <c r="X49" s="754"/>
      <c r="Y49" s="754"/>
      <c r="Z49" s="754"/>
      <c r="AA49" s="754"/>
      <c r="AB49" s="754"/>
      <c r="AC49" s="2605"/>
      <c r="AD49" s="2110" t="s">
        <v>62</v>
      </c>
      <c r="AE49" s="2605"/>
      <c r="AF49" s="2110" t="s">
        <v>62</v>
      </c>
      <c r="AG49" s="754"/>
      <c r="AH49" s="754">
        <f>AH55*1.2</f>
        <v>50.184</v>
      </c>
      <c r="AI49" s="754"/>
      <c r="AJ49" s="754"/>
      <c r="AK49" s="754">
        <f>AK55*1.2</f>
        <v>3893.508</v>
      </c>
      <c r="AL49" s="754"/>
      <c r="AM49" s="754"/>
      <c r="AN49" s="2605">
        <v>45658</v>
      </c>
      <c r="AO49" s="2110" t="s">
        <v>62</v>
      </c>
      <c r="AP49" s="2290">
        <v>45838</v>
      </c>
      <c r="AQ49" s="2110" t="s">
        <v>62</v>
      </c>
      <c r="AR49" s="754"/>
      <c r="AS49" s="754">
        <f>AS55*1.2</f>
        <v>56.316</v>
      </c>
      <c r="AT49" s="754"/>
      <c r="AU49" s="754"/>
      <c r="AV49" s="754">
        <f>AV47</f>
        <v>4405.032</v>
      </c>
      <c r="AW49" s="754"/>
      <c r="AX49" s="754"/>
      <c r="AY49" s="2605">
        <v>45839</v>
      </c>
      <c r="AZ49" s="2110" t="s">
        <v>62</v>
      </c>
      <c r="BA49" s="2605">
        <v>46203</v>
      </c>
      <c r="BB49" s="2110" t="s">
        <v>62</v>
      </c>
      <c r="BC49" s="754"/>
      <c r="BD49" s="754">
        <f>BD55*1.2</f>
        <v>59.352</v>
      </c>
      <c r="BE49" s="754"/>
      <c r="BF49" s="754"/>
      <c r="BG49" s="754">
        <f>BG55*1.2</f>
        <v>4632.54</v>
      </c>
      <c r="BH49" s="754"/>
      <c r="BI49" s="754"/>
      <c r="BJ49" s="2605">
        <v>46204</v>
      </c>
      <c r="BK49" s="2110" t="s">
        <v>62</v>
      </c>
      <c r="BL49" s="2605">
        <v>46568</v>
      </c>
      <c r="BM49" s="2110" t="s">
        <v>62</v>
      </c>
      <c r="BN49" s="754"/>
      <c r="BO49" s="754">
        <f>BO55*1.2</f>
        <v>62.208</v>
      </c>
      <c r="BP49" s="754"/>
      <c r="BQ49" s="754"/>
      <c r="BR49" s="754">
        <f>BR55*1.2</f>
        <v>4835.988</v>
      </c>
      <c r="BS49" s="754"/>
      <c r="BT49" s="754"/>
      <c r="BU49" s="2605">
        <v>46569</v>
      </c>
      <c r="BV49" s="2110" t="s">
        <v>62</v>
      </c>
      <c r="BW49" s="2605">
        <v>46934</v>
      </c>
      <c r="BX49" s="2110" t="s">
        <v>62</v>
      </c>
      <c r="BY49" s="754"/>
      <c r="BZ49" s="754">
        <f>BZ55*1.2</f>
        <v>65.196</v>
      </c>
      <c r="CA49" s="754"/>
      <c r="CB49" s="754"/>
      <c r="CC49" s="754">
        <f>CC55*1.2</f>
        <v>5052.54</v>
      </c>
      <c r="CD49" s="754"/>
      <c r="CE49" s="754"/>
      <c r="CF49" s="2605">
        <v>46935</v>
      </c>
      <c r="CG49" s="2110" t="s">
        <v>62</v>
      </c>
      <c r="CH49" s="2605">
        <v>47299</v>
      </c>
      <c r="CI49" s="2110" t="s">
        <v>62</v>
      </c>
      <c r="CJ49" s="754"/>
      <c r="CK49" s="754">
        <f>CK55*1.2</f>
        <v>68.316</v>
      </c>
      <c r="CL49" s="754"/>
      <c r="CM49" s="754"/>
      <c r="CN49" s="754">
        <f>CN55*1.2</f>
        <v>5277.636</v>
      </c>
      <c r="CO49" s="754"/>
      <c r="CP49" s="754"/>
      <c r="CQ49" s="2605">
        <v>47300</v>
      </c>
      <c r="CR49" s="2110" t="s">
        <v>62</v>
      </c>
      <c r="CS49" s="2605">
        <v>47483</v>
      </c>
      <c r="CT49" s="2110" t="s">
        <v>62</v>
      </c>
      <c r="CU49" s="1441"/>
      <c r="CV49"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9" s="1645">
        <f>STRCHECKDATE(V50:CU50)</f>
      </c>
      <c r="CX49" s="1627"/>
      <c r="CY49" s="1627" t="str">
        <f>IF(T49="","",T49)</f>
        <v>АО "НАК "Азот" Новомосковская ГРЭС</v>
      </c>
      <c r="CZ49" s="1627"/>
      <c r="DA49" s="1627"/>
      <c r="DB49" s="1638">
        <v>0</v>
      </c>
    </row>
    <row s="1853" customFormat="1" customHeight="1" ht="14.25">
      <c r="A50" s="1366"/>
      <c r="B50" s="1366"/>
      <c r="C50" s="1366"/>
      <c r="D50" s="1366"/>
      <c r="E50" s="2262"/>
      <c r="F50" s="2262"/>
      <c r="G50" s="2262"/>
      <c r="H50" s="2262"/>
      <c r="I50" s="2289"/>
      <c r="J50" s="2289"/>
      <c r="K50" s="2259" t="str">
        <f>J46&amp;".1"</f>
        <v>1.1.1.1.1.1</v>
      </c>
      <c r="L50" s="1372"/>
      <c r="M50" s="1779"/>
      <c r="N50" s="1779"/>
      <c r="O50" s="1779"/>
      <c r="P50" s="2377"/>
      <c r="Q50" s="2377"/>
      <c r="R50" s="360"/>
      <c r="S50" s="2516"/>
      <c r="T50" s="303"/>
      <c r="U50" s="303"/>
      <c r="V50" s="328"/>
      <c r="W50" s="328"/>
      <c r="X50" s="328"/>
      <c r="Y50" s="328"/>
      <c r="Z50" s="328"/>
      <c r="AA50" s="328"/>
      <c r="AB50" s="328"/>
      <c r="AC50" s="2312"/>
      <c r="AD50" s="2110"/>
      <c r="AE50" s="2312"/>
      <c r="AF50" s="2110"/>
      <c r="AG50" s="328"/>
      <c r="AH50" s="328"/>
      <c r="AI50" s="328"/>
      <c r="AJ50" s="328"/>
      <c r="AK50" s="328"/>
      <c r="AL50" s="328"/>
      <c r="AM50" s="328"/>
      <c r="AN50" s="2312"/>
      <c r="AO50" s="2110"/>
      <c r="AP50" s="2291"/>
      <c r="AQ50" s="2110"/>
      <c r="AR50" s="328"/>
      <c r="AS50" s="328"/>
      <c r="AT50" s="328"/>
      <c r="AU50" s="328"/>
      <c r="AV50" s="328"/>
      <c r="AW50" s="328"/>
      <c r="AX50" s="328"/>
      <c r="AY50" s="2312"/>
      <c r="AZ50" s="2110"/>
      <c r="BA50" s="2312"/>
      <c r="BB50" s="2110"/>
      <c r="BC50" s="328"/>
      <c r="BD50" s="328"/>
      <c r="BE50" s="328"/>
      <c r="BF50" s="328"/>
      <c r="BG50" s="328"/>
      <c r="BH50" s="328"/>
      <c r="BI50" s="328"/>
      <c r="BJ50" s="2312"/>
      <c r="BK50" s="2110"/>
      <c r="BL50" s="2312"/>
      <c r="BM50" s="2110"/>
      <c r="BN50" s="328"/>
      <c r="BO50" s="328"/>
      <c r="BP50" s="328"/>
      <c r="BQ50" s="328"/>
      <c r="BR50" s="328"/>
      <c r="BS50" s="328"/>
      <c r="BT50" s="328"/>
      <c r="BU50" s="2312"/>
      <c r="BV50" s="2110"/>
      <c r="BW50" s="2312"/>
      <c r="BX50" s="2110"/>
      <c r="BY50" s="328"/>
      <c r="BZ50" s="328"/>
      <c r="CA50" s="328"/>
      <c r="CB50" s="328"/>
      <c r="CC50" s="328"/>
      <c r="CD50" s="328"/>
      <c r="CE50" s="328"/>
      <c r="CF50" s="2312"/>
      <c r="CG50" s="2110"/>
      <c r="CH50" s="2312"/>
      <c r="CI50" s="2110"/>
      <c r="CJ50" s="328"/>
      <c r="CK50" s="328"/>
      <c r="CL50" s="328"/>
      <c r="CM50" s="328"/>
      <c r="CN50" s="328"/>
      <c r="CO50" s="328"/>
      <c r="CP50" s="328"/>
      <c r="CQ50" s="2312"/>
      <c r="CR50" s="2110"/>
      <c r="CS50" s="2312"/>
      <c r="CT50" s="2110"/>
      <c r="CU50" s="1442"/>
      <c r="CV50" s="2352"/>
      <c r="CW50" s="1645"/>
      <c r="CX50" s="1627"/>
      <c r="CY50" s="1627" t="str">
        <f>IF(T50="","",T50)</f>
        <v/>
      </c>
      <c r="CZ50" s="1627"/>
      <c r="DA50" s="1627"/>
      <c r="DB50" s="1638">
        <v>0</v>
      </c>
    </row>
    <row customHeight="1" ht="21">
      <c r="A51" s="1366" t="s">
        <v>253</v>
      </c>
      <c r="B51" s="1366" t="s">
        <v>254</v>
      </c>
      <c r="C51" s="1366" t="s">
        <v>255</v>
      </c>
      <c r="D51" s="1366" t="s">
        <v>551</v>
      </c>
      <c r="E51" s="2262"/>
      <c r="F51" s="2262"/>
      <c r="G51" s="2262"/>
      <c r="H51" s="2262"/>
      <c r="I51" s="2289"/>
      <c r="J51" s="2259"/>
      <c r="K51" s="1366"/>
      <c r="L51" s="1367"/>
      <c r="P51" s="2260"/>
      <c r="Q51" s="2260"/>
      <c r="R51" s="359"/>
      <c r="S51" s="1281"/>
      <c r="T51" s="290" t="s">
        <v>495</v>
      </c>
      <c r="U51" s="370"/>
      <c r="V51" s="370"/>
      <c r="W51" s="603"/>
      <c r="X51" s="603"/>
      <c r="Y51" s="603"/>
      <c r="Z51" s="603"/>
      <c r="AA51" s="603"/>
      <c r="AB51" s="603"/>
      <c r="AC51" s="370"/>
      <c r="AD51" s="370"/>
      <c r="AE51" s="370"/>
      <c r="AF51" s="370"/>
      <c r="AG51" s="370"/>
      <c r="AH51" s="603"/>
      <c r="AI51" s="603"/>
      <c r="AJ51" s="603"/>
      <c r="AK51" s="603"/>
      <c r="AL51" s="603"/>
      <c r="AM51" s="370"/>
      <c r="AN51" s="370"/>
      <c r="AO51" s="370"/>
      <c r="AP51" s="370"/>
      <c r="AQ51" s="370"/>
      <c r="AR51" s="2738"/>
      <c r="AS51" s="2739"/>
      <c r="AT51" s="2740"/>
      <c r="AU51" s="2741"/>
      <c r="AV51" s="2742"/>
      <c r="AW51" s="2743"/>
      <c r="AX51" s="2744"/>
      <c r="AY51" s="2745"/>
      <c r="AZ51" s="2746"/>
      <c r="BA51" s="2747"/>
      <c r="BB51" s="2748"/>
      <c r="BC51" s="2749"/>
      <c r="BD51" s="2750"/>
      <c r="BE51" s="2751"/>
      <c r="BF51" s="2752"/>
      <c r="BG51" s="2753"/>
      <c r="BH51" s="2754"/>
      <c r="BI51" s="2755"/>
      <c r="BJ51" s="2756"/>
      <c r="BK51" s="2757"/>
      <c r="BL51" s="2758"/>
      <c r="BM51" s="3407"/>
      <c r="BN51" s="3523"/>
      <c r="BO51" s="3524"/>
      <c r="BP51" s="3525"/>
      <c r="BQ51" s="3526"/>
      <c r="BR51" s="3527"/>
      <c r="BS51" s="3528"/>
      <c r="BT51" s="3529"/>
      <c r="BU51" s="3530"/>
      <c r="BV51" s="3531"/>
      <c r="BW51" s="3532"/>
      <c r="BX51" s="3533"/>
      <c r="BY51" s="3534"/>
      <c r="BZ51" s="3535"/>
      <c r="CA51" s="3536"/>
      <c r="CB51" s="3537"/>
      <c r="CC51" s="3538"/>
      <c r="CD51" s="3539"/>
      <c r="CE51" s="3540"/>
      <c r="CF51" s="3541"/>
      <c r="CG51" s="3542"/>
      <c r="CH51" s="3543"/>
      <c r="CI51" s="3544"/>
      <c r="CJ51" s="3545"/>
      <c r="CK51" s="3546"/>
      <c r="CL51" s="3547"/>
      <c r="CM51" s="3548"/>
      <c r="CN51" s="3549"/>
      <c r="CO51" s="3550"/>
      <c r="CP51" s="3551"/>
      <c r="CQ51" s="3552"/>
      <c r="CR51" s="3553"/>
      <c r="CS51" s="3554"/>
      <c r="CT51" s="4024"/>
      <c r="CU51" s="370"/>
      <c r="CV51" s="1261" t="s">
        <v>496</v>
      </c>
      <c r="CX51" s="503"/>
      <c r="CY51" s="503" t="str">
        <f>IF(T51="","",T51)</f>
        <v>Добавить значение признака дифференциации</v>
      </c>
      <c r="CZ51" s="503"/>
      <c r="DA51" s="503"/>
      <c r="DB51" s="1158">
        <v>20</v>
      </c>
    </row>
    <row s="1853" customFormat="1" customHeight="1" ht="23.25">
      <c r="A52" s="1366"/>
      <c r="B52" s="1366"/>
      <c r="C52" s="1366"/>
      <c r="D52" s="1366"/>
      <c r="E52" s="2262"/>
      <c r="F52" s="2262"/>
      <c r="G52" s="2262"/>
      <c r="H52" s="2262"/>
      <c r="I52" s="2289"/>
      <c r="J52" s="2259" t="str">
        <f>I45&amp;".2"</f>
        <v>1.1.1.1.2</v>
      </c>
      <c r="K52" s="1366"/>
      <c r="L52" s="1372" t="s">
        <v>418</v>
      </c>
      <c r="M52" s="1779"/>
      <c r="N52" s="1779"/>
      <c r="O52" s="1779"/>
      <c r="P52" s="2377"/>
      <c r="Q52" s="686" t="s">
        <v>256</v>
      </c>
      <c r="R52" s="360"/>
      <c r="S52" s="2276" t="str">
        <f>$J52</f>
        <v>1.1.1.1.2</v>
      </c>
      <c r="T52" s="289" t="s">
        <v>419</v>
      </c>
      <c r="U52" s="303"/>
      <c r="V52" s="2248"/>
      <c r="W52" s="2249"/>
      <c r="X52" s="2249"/>
      <c r="Y52" s="2249"/>
      <c r="Z52" s="2249"/>
      <c r="AA52" s="2249"/>
      <c r="AB52" s="2249"/>
      <c r="AC52" s="2249"/>
      <c r="AD52" s="2249"/>
      <c r="AE52" s="2249"/>
      <c r="AF52" s="2250"/>
      <c r="AG52" s="2248" t="s">
        <v>555</v>
      </c>
      <c r="AH52" s="2249"/>
      <c r="AI52" s="2249"/>
      <c r="AJ52" s="2249"/>
      <c r="AK52" s="2249"/>
      <c r="AL52" s="2249"/>
      <c r="AM52" s="2249"/>
      <c r="AN52" s="2249"/>
      <c r="AO52" s="2249"/>
      <c r="AP52" s="2249"/>
      <c r="AQ52" s="2249"/>
      <c r="AR52" s="2248"/>
      <c r="AS52" s="2249"/>
      <c r="AT52" s="2249"/>
      <c r="AU52" s="2249"/>
      <c r="AV52" s="2249"/>
      <c r="AW52" s="2249"/>
      <c r="AX52" s="2249"/>
      <c r="AY52" s="2249"/>
      <c r="AZ52" s="2249"/>
      <c r="BA52" s="2249"/>
      <c r="BB52" s="2250"/>
      <c r="BC52" s="2248"/>
      <c r="BD52" s="2249"/>
      <c r="BE52" s="2249"/>
      <c r="BF52" s="2249"/>
      <c r="BG52" s="2249"/>
      <c r="BH52" s="2249"/>
      <c r="BI52" s="2249"/>
      <c r="BJ52" s="2249"/>
      <c r="BK52" s="2249"/>
      <c r="BL52" s="2249"/>
      <c r="BM52" s="3388"/>
      <c r="BN52" s="2248"/>
      <c r="BO52" s="2249"/>
      <c r="BP52" s="2249"/>
      <c r="BQ52" s="2249"/>
      <c r="BR52" s="2249"/>
      <c r="BS52" s="2249"/>
      <c r="BT52" s="2249"/>
      <c r="BU52" s="2249"/>
      <c r="BV52" s="2249"/>
      <c r="BW52" s="2249"/>
      <c r="BX52" s="2250"/>
      <c r="BY52" s="2248"/>
      <c r="BZ52" s="2249"/>
      <c r="CA52" s="2249"/>
      <c r="CB52" s="2249"/>
      <c r="CC52" s="2249"/>
      <c r="CD52" s="2249"/>
      <c r="CE52" s="2249"/>
      <c r="CF52" s="2249"/>
      <c r="CG52" s="2249"/>
      <c r="CH52" s="2249"/>
      <c r="CI52" s="2250"/>
      <c r="CJ52" s="2248"/>
      <c r="CK52" s="2249"/>
      <c r="CL52" s="2249"/>
      <c r="CM52" s="2249"/>
      <c r="CN52" s="2249"/>
      <c r="CO52" s="2249"/>
      <c r="CP52" s="2249"/>
      <c r="CQ52" s="2249"/>
      <c r="CR52" s="2249"/>
      <c r="CS52" s="2249"/>
      <c r="CT52" s="3388"/>
      <c r="CU52" s="2250"/>
      <c r="CV52" s="1310" t="s">
        <v>494</v>
      </c>
      <c r="CW52" s="1645"/>
      <c r="CX52" s="1627"/>
      <c r="CY52" s="1627" t="str">
        <f>IF(T52="","",T52)</f>
        <v>Группа потребителей</v>
      </c>
      <c r="CZ52" s="1627"/>
      <c r="DA52" s="1627"/>
      <c r="DB52" s="1638">
        <v>0</v>
      </c>
    </row>
    <row s="1853" customFormat="1" customHeight="1" ht="23.25">
      <c r="A53" s="1366"/>
      <c r="B53" s="1366"/>
      <c r="C53" s="1366"/>
      <c r="D53" s="1366"/>
      <c r="E53" s="2262"/>
      <c r="F53" s="2262"/>
      <c r="G53" s="2262"/>
      <c r="H53" s="2262"/>
      <c r="I53" s="2289"/>
      <c r="J53" s="2289" t="str">
        <f>I45&amp;".1"</f>
        <v>1.1.1.1.1</v>
      </c>
      <c r="K53" s="2259" t="str">
        <f>J52&amp;".1"</f>
        <v>1.1.1.1.2.1</v>
      </c>
      <c r="L53" s="1372"/>
      <c r="M53" s="1779"/>
      <c r="N53" s="1779"/>
      <c r="O53" s="1779"/>
      <c r="P53" s="2377"/>
      <c r="Q53" s="2377"/>
      <c r="R53" s="360">
        <v>1</v>
      </c>
      <c r="S53" s="2276" t="str">
        <f>$K53</f>
        <v>1.1.1.1.2.1</v>
      </c>
      <c r="T53" s="1440" t="s">
        <v>553</v>
      </c>
      <c r="U53" s="303"/>
      <c r="V53" s="754"/>
      <c r="W53" s="754"/>
      <c r="X53" s="754"/>
      <c r="Y53" s="754"/>
      <c r="Z53" s="754"/>
      <c r="AA53" s="754"/>
      <c r="AB53" s="754"/>
      <c r="AC53" s="2605"/>
      <c r="AD53" s="2110" t="s">
        <v>62</v>
      </c>
      <c r="AE53" s="2605"/>
      <c r="AF53" s="2110" t="s">
        <v>62</v>
      </c>
      <c r="AG53" s="754"/>
      <c r="AH53" s="754">
        <f>AH59</f>
        <v>40.6</v>
      </c>
      <c r="AI53" s="754"/>
      <c r="AJ53" s="754"/>
      <c r="AK53" s="754">
        <f>AK59</f>
        <v>3244.59</v>
      </c>
      <c r="AL53" s="754"/>
      <c r="AM53" s="754"/>
      <c r="AN53" s="2605">
        <v>45658</v>
      </c>
      <c r="AO53" s="2110" t="s">
        <v>62</v>
      </c>
      <c r="AP53" s="2290">
        <v>45838</v>
      </c>
      <c r="AQ53" s="2110" t="s">
        <v>62</v>
      </c>
      <c r="AR53" s="754"/>
      <c r="AS53" s="754">
        <f>AS59</f>
        <v>45.79</v>
      </c>
      <c r="AT53" s="754"/>
      <c r="AU53" s="754"/>
      <c r="AV53" s="754">
        <f>AV55</f>
        <v>3670.86</v>
      </c>
      <c r="AW53" s="754"/>
      <c r="AX53" s="754"/>
      <c r="AY53" s="2605">
        <v>45839</v>
      </c>
      <c r="AZ53" s="2110" t="s">
        <v>62</v>
      </c>
      <c r="BA53" s="2605">
        <v>46203</v>
      </c>
      <c r="BB53" s="2110" t="s">
        <v>62</v>
      </c>
      <c r="BC53" s="754"/>
      <c r="BD53" s="754">
        <f>BD59</f>
        <v>47.7</v>
      </c>
      <c r="BE53" s="754"/>
      <c r="BF53" s="754"/>
      <c r="BG53" s="754">
        <f>BG59</f>
        <v>3860.45</v>
      </c>
      <c r="BH53" s="754"/>
      <c r="BI53" s="754"/>
      <c r="BJ53" s="2605">
        <v>46204</v>
      </c>
      <c r="BK53" s="2110" t="s">
        <v>62</v>
      </c>
      <c r="BL53" s="2605">
        <v>46568</v>
      </c>
      <c r="BM53" s="2110" t="s">
        <v>62</v>
      </c>
      <c r="BN53" s="754"/>
      <c r="BO53" s="754">
        <f>BO59</f>
        <v>50.96</v>
      </c>
      <c r="BP53" s="754"/>
      <c r="BQ53" s="754"/>
      <c r="BR53" s="754">
        <f>BR59</f>
        <v>4029.99</v>
      </c>
      <c r="BS53" s="754"/>
      <c r="BT53" s="754"/>
      <c r="BU53" s="2605">
        <v>46569</v>
      </c>
      <c r="BV53" s="2110" t="s">
        <v>62</v>
      </c>
      <c r="BW53" s="2605">
        <v>46934</v>
      </c>
      <c r="BX53" s="2110" t="s">
        <v>62</v>
      </c>
      <c r="BY53" s="754"/>
      <c r="BZ53" s="754">
        <f>BZ59</f>
        <v>53.1</v>
      </c>
      <c r="CA53" s="754"/>
      <c r="CB53" s="754"/>
      <c r="CC53" s="754">
        <f>CC59</f>
        <v>4210.45</v>
      </c>
      <c r="CD53" s="754"/>
      <c r="CE53" s="754"/>
      <c r="CF53" s="2605">
        <v>46935</v>
      </c>
      <c r="CG53" s="2110" t="s">
        <v>62</v>
      </c>
      <c r="CH53" s="2605">
        <v>47299</v>
      </c>
      <c r="CI53" s="2110" t="s">
        <v>62</v>
      </c>
      <c r="CJ53" s="754"/>
      <c r="CK53" s="754">
        <f>CK59</f>
        <v>55.65</v>
      </c>
      <c r="CL53" s="754"/>
      <c r="CM53" s="754"/>
      <c r="CN53" s="754">
        <f>CN59</f>
        <v>4398.03</v>
      </c>
      <c r="CO53" s="754"/>
      <c r="CP53" s="754"/>
      <c r="CQ53" s="2605">
        <v>47300</v>
      </c>
      <c r="CR53" s="2110" t="s">
        <v>62</v>
      </c>
      <c r="CS53" s="2605">
        <v>47483</v>
      </c>
      <c r="CT53" s="2110" t="s">
        <v>62</v>
      </c>
      <c r="CU53" s="1441"/>
      <c r="CV53"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3" s="1645">
        <f>STRCHECKDATE(V54:CU54)</f>
      </c>
      <c r="CX53" s="1627"/>
      <c r="CY53" s="1627" t="str">
        <f>IF(T53="","",T53)</f>
        <v>ООО "Новомосковский городской водоканал"</v>
      </c>
      <c r="CZ53" s="1627"/>
      <c r="DA53" s="1627"/>
      <c r="DB53" s="1638">
        <v>0</v>
      </c>
    </row>
    <row s="1853" customFormat="1" customHeight="1" ht="14.25">
      <c r="A54" s="1366"/>
      <c r="B54" s="1366"/>
      <c r="C54" s="1366"/>
      <c r="D54" s="1366"/>
      <c r="E54" s="2262"/>
      <c r="F54" s="2262"/>
      <c r="G54" s="2262"/>
      <c r="H54" s="2262"/>
      <c r="I54" s="2289"/>
      <c r="J54" s="2289" t="str">
        <f>I45&amp;".1"</f>
        <v>1.1.1.1.1</v>
      </c>
      <c r="K54" s="2259"/>
      <c r="L54" s="1372"/>
      <c r="M54" s="1779"/>
      <c r="N54" s="1779"/>
      <c r="O54" s="1779"/>
      <c r="P54" s="2377"/>
      <c r="Q54" s="2377"/>
      <c r="R54" s="360"/>
      <c r="S54" s="2516"/>
      <c r="T54" s="303"/>
      <c r="U54" s="303"/>
      <c r="V54" s="328"/>
      <c r="W54" s="328"/>
      <c r="X54" s="328"/>
      <c r="Y54" s="328"/>
      <c r="Z54" s="328"/>
      <c r="AA54" s="328"/>
      <c r="AB54" s="328"/>
      <c r="AC54" s="2312"/>
      <c r="AD54" s="2110"/>
      <c r="AE54" s="2312"/>
      <c r="AF54" s="2110"/>
      <c r="AG54" s="328"/>
      <c r="AH54" s="328"/>
      <c r="AI54" s="328"/>
      <c r="AJ54" s="328"/>
      <c r="AK54" s="328"/>
      <c r="AL54" s="328"/>
      <c r="AM54" s="328"/>
      <c r="AN54" s="2312"/>
      <c r="AO54" s="2110"/>
      <c r="AP54" s="2291"/>
      <c r="AQ54" s="2110"/>
      <c r="AR54" s="328"/>
      <c r="AS54" s="328"/>
      <c r="AT54" s="328"/>
      <c r="AU54" s="328"/>
      <c r="AV54" s="328"/>
      <c r="AW54" s="328"/>
      <c r="AX54" s="328"/>
      <c r="AY54" s="2312"/>
      <c r="AZ54" s="2110"/>
      <c r="BA54" s="2312"/>
      <c r="BB54" s="2110"/>
      <c r="BC54" s="328"/>
      <c r="BD54" s="328"/>
      <c r="BE54" s="328"/>
      <c r="BF54" s="328"/>
      <c r="BG54" s="328"/>
      <c r="BH54" s="328"/>
      <c r="BI54" s="328"/>
      <c r="BJ54" s="2312"/>
      <c r="BK54" s="2110"/>
      <c r="BL54" s="2312"/>
      <c r="BM54" s="2110"/>
      <c r="BN54" s="328"/>
      <c r="BO54" s="328"/>
      <c r="BP54" s="328"/>
      <c r="BQ54" s="328"/>
      <c r="BR54" s="328"/>
      <c r="BS54" s="328"/>
      <c r="BT54" s="328"/>
      <c r="BU54" s="2312"/>
      <c r="BV54" s="2110"/>
      <c r="BW54" s="2312"/>
      <c r="BX54" s="2110"/>
      <c r="BY54" s="328"/>
      <c r="BZ54" s="328"/>
      <c r="CA54" s="328"/>
      <c r="CB54" s="328"/>
      <c r="CC54" s="328"/>
      <c r="CD54" s="328"/>
      <c r="CE54" s="328"/>
      <c r="CF54" s="2312"/>
      <c r="CG54" s="2110"/>
      <c r="CH54" s="2312"/>
      <c r="CI54" s="2110"/>
      <c r="CJ54" s="328"/>
      <c r="CK54" s="328"/>
      <c r="CL54" s="328"/>
      <c r="CM54" s="328"/>
      <c r="CN54" s="328"/>
      <c r="CO54" s="328"/>
      <c r="CP54" s="328"/>
      <c r="CQ54" s="2312"/>
      <c r="CR54" s="2110"/>
      <c r="CS54" s="2312"/>
      <c r="CT54" s="2110"/>
      <c r="CU54" s="1442"/>
      <c r="CV54" s="2352"/>
      <c r="CW54" s="1645"/>
      <c r="CX54" s="1627"/>
      <c r="CY54" s="1627" t="str">
        <f>IF(T54="","",T54)</f>
        <v/>
      </c>
      <c r="CZ54" s="1627"/>
      <c r="DA54" s="1627"/>
      <c r="DB54" s="1638">
        <v>0</v>
      </c>
    </row>
    <row s="1853" customFormat="1" customHeight="1" ht="23.25">
      <c r="A55" s="1366"/>
      <c r="B55" s="1366"/>
      <c r="C55" s="1366"/>
      <c r="D55" s="1366"/>
      <c r="E55" s="2262"/>
      <c r="F55" s="2262"/>
      <c r="G55" s="2262"/>
      <c r="H55" s="2262"/>
      <c r="I55" s="2289"/>
      <c r="J55" s="2289"/>
      <c r="K55" s="2259" t="str">
        <f>J52&amp;".2"</f>
        <v>1.1.1.1.2.2</v>
      </c>
      <c r="L55" s="1372"/>
      <c r="M55" s="1779"/>
      <c r="N55" s="1779"/>
      <c r="O55" s="1779"/>
      <c r="P55" s="2377"/>
      <c r="Q55" s="2377"/>
      <c r="R55" s="686" t="s">
        <v>256</v>
      </c>
      <c r="S55" s="2276" t="str">
        <f>$K55</f>
        <v>1.1.1.1.2.2</v>
      </c>
      <c r="T55" s="1440" t="s">
        <v>554</v>
      </c>
      <c r="U55" s="303"/>
      <c r="V55" s="754"/>
      <c r="W55" s="754"/>
      <c r="X55" s="754"/>
      <c r="Y55" s="754"/>
      <c r="Z55" s="754"/>
      <c r="AA55" s="754"/>
      <c r="AB55" s="754"/>
      <c r="AC55" s="2605"/>
      <c r="AD55" s="2110" t="s">
        <v>62</v>
      </c>
      <c r="AE55" s="2605"/>
      <c r="AF55" s="2110" t="s">
        <v>62</v>
      </c>
      <c r="AG55" s="754"/>
      <c r="AH55" s="754">
        <f>AH61</f>
        <v>41.82</v>
      </c>
      <c r="AI55" s="754"/>
      <c r="AJ55" s="754"/>
      <c r="AK55" s="754">
        <f>AK61</f>
        <v>3244.59</v>
      </c>
      <c r="AL55" s="754"/>
      <c r="AM55" s="754"/>
      <c r="AN55" s="2605">
        <v>45658</v>
      </c>
      <c r="AO55" s="2110" t="s">
        <v>62</v>
      </c>
      <c r="AP55" s="2290">
        <v>45838</v>
      </c>
      <c r="AQ55" s="2110" t="s">
        <v>62</v>
      </c>
      <c r="AR55" s="754"/>
      <c r="AS55" s="754">
        <f>AS61</f>
        <v>46.93</v>
      </c>
      <c r="AT55" s="754"/>
      <c r="AU55" s="754"/>
      <c r="AV55" s="754">
        <f>AV59</f>
        <v>3670.86</v>
      </c>
      <c r="AW55" s="754"/>
      <c r="AX55" s="754"/>
      <c r="AY55" s="2605">
        <v>45839</v>
      </c>
      <c r="AZ55" s="2110" t="s">
        <v>62</v>
      </c>
      <c r="BA55" s="2605">
        <v>46203</v>
      </c>
      <c r="BB55" s="2110" t="s">
        <v>62</v>
      </c>
      <c r="BC55" s="754"/>
      <c r="BD55" s="754">
        <f>BD61</f>
        <v>49.46</v>
      </c>
      <c r="BE55" s="754"/>
      <c r="BF55" s="754"/>
      <c r="BG55" s="754">
        <f>BG61</f>
        <v>3860.45</v>
      </c>
      <c r="BH55" s="754"/>
      <c r="BI55" s="754"/>
      <c r="BJ55" s="2605">
        <v>46204</v>
      </c>
      <c r="BK55" s="2110" t="s">
        <v>62</v>
      </c>
      <c r="BL55" s="2605">
        <v>46568</v>
      </c>
      <c r="BM55" s="2110" t="s">
        <v>62</v>
      </c>
      <c r="BN55" s="754"/>
      <c r="BO55" s="754">
        <f>BO61</f>
        <v>51.84</v>
      </c>
      <c r="BP55" s="754"/>
      <c r="BQ55" s="754"/>
      <c r="BR55" s="754">
        <f>BR61</f>
        <v>4029.99</v>
      </c>
      <c r="BS55" s="754"/>
      <c r="BT55" s="754"/>
      <c r="BU55" s="2605">
        <v>46569</v>
      </c>
      <c r="BV55" s="2110" t="s">
        <v>62</v>
      </c>
      <c r="BW55" s="2605">
        <v>46934</v>
      </c>
      <c r="BX55" s="2110" t="s">
        <v>62</v>
      </c>
      <c r="BY55" s="754"/>
      <c r="BZ55" s="754">
        <f>BZ61</f>
        <v>54.33</v>
      </c>
      <c r="CA55" s="754"/>
      <c r="CB55" s="754"/>
      <c r="CC55" s="754">
        <f>CC61</f>
        <v>4210.45</v>
      </c>
      <c r="CD55" s="754"/>
      <c r="CE55" s="754"/>
      <c r="CF55" s="2605">
        <v>46935</v>
      </c>
      <c r="CG55" s="2110" t="s">
        <v>62</v>
      </c>
      <c r="CH55" s="2605">
        <v>47299</v>
      </c>
      <c r="CI55" s="2110" t="s">
        <v>62</v>
      </c>
      <c r="CJ55" s="754"/>
      <c r="CK55" s="754">
        <f>CK61</f>
        <v>56.93</v>
      </c>
      <c r="CL55" s="754"/>
      <c r="CM55" s="754"/>
      <c r="CN55" s="754">
        <f>CN61</f>
        <v>4398.03</v>
      </c>
      <c r="CO55" s="754"/>
      <c r="CP55" s="754"/>
      <c r="CQ55" s="2605">
        <v>47300</v>
      </c>
      <c r="CR55" s="2110" t="s">
        <v>62</v>
      </c>
      <c r="CS55" s="2605">
        <v>47483</v>
      </c>
      <c r="CT55" s="2110" t="s">
        <v>62</v>
      </c>
      <c r="CU55" s="1441"/>
      <c r="CV55"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5" s="1645">
        <f>STRCHECKDATE(V56:CU56)</f>
      </c>
      <c r="CX55" s="1627"/>
      <c r="CY55" s="1627" t="str">
        <f>IF(T55="","",T55)</f>
        <v>АО "НАК "Азот" Новомосковская ГРЭС</v>
      </c>
      <c r="CZ55" s="1627"/>
      <c r="DA55" s="1627"/>
      <c r="DB55" s="1638">
        <v>0</v>
      </c>
    </row>
    <row s="1853" customFormat="1" customHeight="1" ht="14.25">
      <c r="A56" s="1366"/>
      <c r="B56" s="1366"/>
      <c r="C56" s="1366"/>
      <c r="D56" s="1366"/>
      <c r="E56" s="2262"/>
      <c r="F56" s="2262"/>
      <c r="G56" s="2262"/>
      <c r="H56" s="2262"/>
      <c r="I56" s="2289"/>
      <c r="J56" s="2289"/>
      <c r="K56" s="2259" t="str">
        <f>J52&amp;".1"</f>
        <v>1.1.1.1.2.1</v>
      </c>
      <c r="L56" s="1372"/>
      <c r="M56" s="1779"/>
      <c r="N56" s="1779"/>
      <c r="O56" s="1779"/>
      <c r="P56" s="2377"/>
      <c r="Q56" s="2377"/>
      <c r="R56" s="360"/>
      <c r="S56" s="2516"/>
      <c r="T56" s="303"/>
      <c r="U56" s="303"/>
      <c r="V56" s="328"/>
      <c r="W56" s="328"/>
      <c r="X56" s="328"/>
      <c r="Y56" s="328"/>
      <c r="Z56" s="328"/>
      <c r="AA56" s="328"/>
      <c r="AB56" s="328"/>
      <c r="AC56" s="2312"/>
      <c r="AD56" s="2110"/>
      <c r="AE56" s="2312"/>
      <c r="AF56" s="2110"/>
      <c r="AG56" s="328"/>
      <c r="AH56" s="328"/>
      <c r="AI56" s="328"/>
      <c r="AJ56" s="328"/>
      <c r="AK56" s="328"/>
      <c r="AL56" s="328"/>
      <c r="AM56" s="328"/>
      <c r="AN56" s="2312"/>
      <c r="AO56" s="2110"/>
      <c r="AP56" s="2291"/>
      <c r="AQ56" s="2110"/>
      <c r="AR56" s="328"/>
      <c r="AS56" s="328"/>
      <c r="AT56" s="328"/>
      <c r="AU56" s="328"/>
      <c r="AV56" s="328"/>
      <c r="AW56" s="328"/>
      <c r="AX56" s="328"/>
      <c r="AY56" s="2312"/>
      <c r="AZ56" s="2110"/>
      <c r="BA56" s="2312"/>
      <c r="BB56" s="2110"/>
      <c r="BC56" s="328"/>
      <c r="BD56" s="328"/>
      <c r="BE56" s="328"/>
      <c r="BF56" s="328"/>
      <c r="BG56" s="328"/>
      <c r="BH56" s="328"/>
      <c r="BI56" s="328"/>
      <c r="BJ56" s="2312"/>
      <c r="BK56" s="2110"/>
      <c r="BL56" s="2312"/>
      <c r="BM56" s="2110"/>
      <c r="BN56" s="328"/>
      <c r="BO56" s="328"/>
      <c r="BP56" s="328"/>
      <c r="BQ56" s="328"/>
      <c r="BR56" s="328"/>
      <c r="BS56" s="328"/>
      <c r="BT56" s="328"/>
      <c r="BU56" s="2312"/>
      <c r="BV56" s="2110"/>
      <c r="BW56" s="2312"/>
      <c r="BX56" s="2110"/>
      <c r="BY56" s="328"/>
      <c r="BZ56" s="328"/>
      <c r="CA56" s="328"/>
      <c r="CB56" s="328"/>
      <c r="CC56" s="328"/>
      <c r="CD56" s="328"/>
      <c r="CE56" s="328"/>
      <c r="CF56" s="2312"/>
      <c r="CG56" s="2110"/>
      <c r="CH56" s="2312"/>
      <c r="CI56" s="2110"/>
      <c r="CJ56" s="328"/>
      <c r="CK56" s="328"/>
      <c r="CL56" s="328"/>
      <c r="CM56" s="328"/>
      <c r="CN56" s="328"/>
      <c r="CO56" s="328"/>
      <c r="CP56" s="328"/>
      <c r="CQ56" s="2312"/>
      <c r="CR56" s="2110"/>
      <c r="CS56" s="2312"/>
      <c r="CT56" s="2110"/>
      <c r="CU56" s="1442"/>
      <c r="CV56" s="2352"/>
      <c r="CW56" s="1645"/>
      <c r="CX56" s="1627"/>
      <c r="CY56" s="1627" t="str">
        <f>IF(T56="","",T56)</f>
        <v/>
      </c>
      <c r="CZ56" s="1627"/>
      <c r="DA56" s="1627"/>
      <c r="DB56" s="1638">
        <v>0</v>
      </c>
    </row>
    <row s="1853" customFormat="1" customHeight="1" ht="21">
      <c r="A57" s="1366"/>
      <c r="B57" s="1366"/>
      <c r="C57" s="1366"/>
      <c r="D57" s="1366"/>
      <c r="E57" s="2262"/>
      <c r="F57" s="2262"/>
      <c r="G57" s="2262"/>
      <c r="H57" s="2262"/>
      <c r="I57" s="2289"/>
      <c r="J57" s="2259" t="str">
        <f>I45&amp;".1"</f>
        <v>1.1.1.1.1</v>
      </c>
      <c r="K57" s="1366"/>
      <c r="L57" s="1372"/>
      <c r="M57" s="1779"/>
      <c r="N57" s="1779"/>
      <c r="O57" s="1779"/>
      <c r="P57" s="2377"/>
      <c r="Q57" s="2377"/>
      <c r="R57" s="359"/>
      <c r="S57" s="2760"/>
      <c r="T57" s="2761" t="s">
        <v>495</v>
      </c>
      <c r="U57" s="2762"/>
      <c r="V57" s="2763"/>
      <c r="W57" s="2764"/>
      <c r="X57" s="2765"/>
      <c r="Y57" s="2766"/>
      <c r="Z57" s="2767"/>
      <c r="AA57" s="2768"/>
      <c r="AB57" s="2769"/>
      <c r="AC57" s="2770"/>
      <c r="AD57" s="2771"/>
      <c r="AE57" s="2772"/>
      <c r="AF57" s="2773"/>
      <c r="AG57" s="2774"/>
      <c r="AH57" s="2775"/>
      <c r="AI57" s="2776"/>
      <c r="AJ57" s="2777"/>
      <c r="AK57" s="2778"/>
      <c r="AL57" s="2779"/>
      <c r="AM57" s="2780"/>
      <c r="AN57" s="2781"/>
      <c r="AO57" s="2782"/>
      <c r="AP57" s="2783"/>
      <c r="AQ57" s="2784"/>
      <c r="AR57" s="2785"/>
      <c r="AS57" s="2786"/>
      <c r="AT57" s="2787"/>
      <c r="AU57" s="2788"/>
      <c r="AV57" s="2789"/>
      <c r="AW57" s="2790"/>
      <c r="AX57" s="2791"/>
      <c r="AY57" s="2792"/>
      <c r="AZ57" s="2793"/>
      <c r="BA57" s="2794"/>
      <c r="BB57" s="2795"/>
      <c r="BC57" s="2796"/>
      <c r="BD57" s="2797"/>
      <c r="BE57" s="2798"/>
      <c r="BF57" s="2799"/>
      <c r="BG57" s="2800"/>
      <c r="BH57" s="2801"/>
      <c r="BI57" s="2802"/>
      <c r="BJ57" s="2803"/>
      <c r="BK57" s="2804"/>
      <c r="BL57" s="2805"/>
      <c r="BM57" s="3408"/>
      <c r="BN57" s="3556"/>
      <c r="BO57" s="3557"/>
      <c r="BP57" s="3558"/>
      <c r="BQ57" s="3559"/>
      <c r="BR57" s="3560"/>
      <c r="BS57" s="3561"/>
      <c r="BT57" s="3562"/>
      <c r="BU57" s="3563"/>
      <c r="BV57" s="3564"/>
      <c r="BW57" s="3565"/>
      <c r="BX57" s="3566"/>
      <c r="BY57" s="3567"/>
      <c r="BZ57" s="3568"/>
      <c r="CA57" s="3569"/>
      <c r="CB57" s="3570"/>
      <c r="CC57" s="3571"/>
      <c r="CD57" s="3572"/>
      <c r="CE57" s="3573"/>
      <c r="CF57" s="3574"/>
      <c r="CG57" s="3575"/>
      <c r="CH57" s="3576"/>
      <c r="CI57" s="3577"/>
      <c r="CJ57" s="3578"/>
      <c r="CK57" s="3579"/>
      <c r="CL57" s="3580"/>
      <c r="CM57" s="3581"/>
      <c r="CN57" s="3582"/>
      <c r="CO57" s="3583"/>
      <c r="CP57" s="3584"/>
      <c r="CQ57" s="3585"/>
      <c r="CR57" s="3586"/>
      <c r="CS57" s="3587"/>
      <c r="CT57" s="4025"/>
      <c r="CU57" s="2807"/>
      <c r="CV57" s="1261" t="s">
        <v>496</v>
      </c>
      <c r="CW57" s="1645"/>
      <c r="CX57" s="1627"/>
      <c r="CY57" s="1627" t="str">
        <f>IF(T57="","",T57)</f>
        <v>Добавить значение признака дифференциации</v>
      </c>
      <c r="CZ57" s="1627"/>
      <c r="DA57" s="1627"/>
      <c r="DB57" s="1638">
        <v>0</v>
      </c>
    </row>
    <row s="1853" customFormat="1" customHeight="1" ht="23.25">
      <c r="A58" s="1366"/>
      <c r="B58" s="1366"/>
      <c r="C58" s="1366"/>
      <c r="D58" s="1366"/>
      <c r="E58" s="2262"/>
      <c r="F58" s="2262"/>
      <c r="G58" s="2262"/>
      <c r="H58" s="2262"/>
      <c r="I58" s="2289"/>
      <c r="J58" s="2259" t="str">
        <f>I45&amp;".3"</f>
        <v>1.1.1.1.3</v>
      </c>
      <c r="K58" s="1366"/>
      <c r="L58" s="1372" t="s">
        <v>418</v>
      </c>
      <c r="M58" s="1779"/>
      <c r="N58" s="1779"/>
      <c r="O58" s="1779"/>
      <c r="P58" s="2377"/>
      <c r="Q58" s="686" t="s">
        <v>256</v>
      </c>
      <c r="R58" s="360"/>
      <c r="S58" s="2276" t="str">
        <f>$J58</f>
        <v>1.1.1.1.3</v>
      </c>
      <c r="T58" s="289" t="s">
        <v>419</v>
      </c>
      <c r="U58" s="303"/>
      <c r="V58" s="2248"/>
      <c r="W58" s="2249"/>
      <c r="X58" s="2249"/>
      <c r="Y58" s="2249"/>
      <c r="Z58" s="2249"/>
      <c r="AA58" s="2249"/>
      <c r="AB58" s="2249"/>
      <c r="AC58" s="2249"/>
      <c r="AD58" s="2249"/>
      <c r="AE58" s="2249"/>
      <c r="AF58" s="2250"/>
      <c r="AG58" s="2248" t="s">
        <v>556</v>
      </c>
      <c r="AH58" s="2249"/>
      <c r="AI58" s="2249"/>
      <c r="AJ58" s="2249"/>
      <c r="AK58" s="2249"/>
      <c r="AL58" s="2249"/>
      <c r="AM58" s="2249"/>
      <c r="AN58" s="2249"/>
      <c r="AO58" s="2249"/>
      <c r="AP58" s="2249"/>
      <c r="AQ58" s="2249"/>
      <c r="AR58" s="2248"/>
      <c r="AS58" s="2249"/>
      <c r="AT58" s="2249"/>
      <c r="AU58" s="2249"/>
      <c r="AV58" s="2249"/>
      <c r="AW58" s="2249"/>
      <c r="AX58" s="2249"/>
      <c r="AY58" s="2249"/>
      <c r="AZ58" s="2249"/>
      <c r="BA58" s="2249"/>
      <c r="BB58" s="2250"/>
      <c r="BC58" s="2248"/>
      <c r="BD58" s="2249"/>
      <c r="BE58" s="2249"/>
      <c r="BF58" s="2249"/>
      <c r="BG58" s="2249"/>
      <c r="BH58" s="2249"/>
      <c r="BI58" s="2249"/>
      <c r="BJ58" s="2249"/>
      <c r="BK58" s="2249"/>
      <c r="BL58" s="2249"/>
      <c r="BM58" s="3388"/>
      <c r="BN58" s="2248"/>
      <c r="BO58" s="2249"/>
      <c r="BP58" s="2249"/>
      <c r="BQ58" s="2249"/>
      <c r="BR58" s="2249"/>
      <c r="BS58" s="2249"/>
      <c r="BT58" s="2249"/>
      <c r="BU58" s="2249"/>
      <c r="BV58" s="2249"/>
      <c r="BW58" s="2249"/>
      <c r="BX58" s="2250"/>
      <c r="BY58" s="2248"/>
      <c r="BZ58" s="2249"/>
      <c r="CA58" s="2249"/>
      <c r="CB58" s="2249"/>
      <c r="CC58" s="2249"/>
      <c r="CD58" s="2249"/>
      <c r="CE58" s="2249"/>
      <c r="CF58" s="2249"/>
      <c r="CG58" s="2249"/>
      <c r="CH58" s="2249"/>
      <c r="CI58" s="2250"/>
      <c r="CJ58" s="2248"/>
      <c r="CK58" s="2249"/>
      <c r="CL58" s="2249"/>
      <c r="CM58" s="2249"/>
      <c r="CN58" s="2249"/>
      <c r="CO58" s="2249"/>
      <c r="CP58" s="2249"/>
      <c r="CQ58" s="2249"/>
      <c r="CR58" s="2249"/>
      <c r="CS58" s="2249"/>
      <c r="CT58" s="3388"/>
      <c r="CU58" s="2250"/>
      <c r="CV58" s="1310" t="s">
        <v>494</v>
      </c>
      <c r="CW58" s="1645"/>
      <c r="CX58" s="1627"/>
      <c r="CY58" s="1627" t="str">
        <f>IF(T58="","",T58)</f>
        <v>Группа потребителей</v>
      </c>
      <c r="CZ58" s="1627"/>
      <c r="DA58" s="1627"/>
      <c r="DB58" s="1638">
        <v>0</v>
      </c>
    </row>
    <row s="1853" customFormat="1" customHeight="1" ht="23.25">
      <c r="A59" s="1366"/>
      <c r="B59" s="1366"/>
      <c r="C59" s="1366"/>
      <c r="D59" s="1366"/>
      <c r="E59" s="2262"/>
      <c r="F59" s="2262"/>
      <c r="G59" s="2262"/>
      <c r="H59" s="2262"/>
      <c r="I59" s="2289"/>
      <c r="J59" s="2289" t="str">
        <f>I45&amp;".2"</f>
        <v>1.1.1.1.2</v>
      </c>
      <c r="K59" s="2259" t="str">
        <f>J58&amp;".1"</f>
        <v>1.1.1.1.3.1</v>
      </c>
      <c r="L59" s="1372"/>
      <c r="M59" s="1779"/>
      <c r="N59" s="1779"/>
      <c r="O59" s="1779"/>
      <c r="P59" s="2377"/>
      <c r="Q59" s="2377"/>
      <c r="R59" s="360">
        <v>1</v>
      </c>
      <c r="S59" s="2276" t="str">
        <f>$K59</f>
        <v>1.1.1.1.3.1</v>
      </c>
      <c r="T59" s="1440" t="s">
        <v>553</v>
      </c>
      <c r="U59" s="303"/>
      <c r="V59" s="754"/>
      <c r="W59" s="754"/>
      <c r="X59" s="754"/>
      <c r="Y59" s="754"/>
      <c r="Z59" s="754"/>
      <c r="AA59" s="754"/>
      <c r="AB59" s="754"/>
      <c r="AC59" s="2605"/>
      <c r="AD59" s="2110" t="s">
        <v>62</v>
      </c>
      <c r="AE59" s="2605"/>
      <c r="AF59" s="2110" t="s">
        <v>62</v>
      </c>
      <c r="AG59" s="754"/>
      <c r="AH59" s="754">
        <v>40.6</v>
      </c>
      <c r="AI59" s="754"/>
      <c r="AJ59" s="754"/>
      <c r="AK59" s="754">
        <v>3244.59</v>
      </c>
      <c r="AL59" s="754"/>
      <c r="AM59" s="754"/>
      <c r="AN59" s="2605">
        <v>45658</v>
      </c>
      <c r="AO59" s="2110" t="s">
        <v>62</v>
      </c>
      <c r="AP59" s="2290">
        <v>45838</v>
      </c>
      <c r="AQ59" s="2110" t="s">
        <v>62</v>
      </c>
      <c r="AR59" s="754"/>
      <c r="AS59" s="754">
        <v>45.79</v>
      </c>
      <c r="AT59" s="754"/>
      <c r="AU59" s="754"/>
      <c r="AV59" s="754">
        <f>AV61</f>
        <v>3670.86</v>
      </c>
      <c r="AW59" s="754"/>
      <c r="AX59" s="754"/>
      <c r="AY59" s="2605">
        <v>45839</v>
      </c>
      <c r="AZ59" s="2110" t="s">
        <v>62</v>
      </c>
      <c r="BA59" s="2605">
        <v>46203</v>
      </c>
      <c r="BB59" s="2110" t="s">
        <v>62</v>
      </c>
      <c r="BC59" s="754"/>
      <c r="BD59" s="754">
        <v>47.7</v>
      </c>
      <c r="BE59" s="754"/>
      <c r="BF59" s="754"/>
      <c r="BG59" s="754">
        <f>BG61</f>
        <v>3860.45</v>
      </c>
      <c r="BH59" s="754"/>
      <c r="BI59" s="754"/>
      <c r="BJ59" s="2605">
        <v>46204</v>
      </c>
      <c r="BK59" s="2110" t="s">
        <v>62</v>
      </c>
      <c r="BL59" s="2605">
        <v>46568</v>
      </c>
      <c r="BM59" s="2110" t="s">
        <v>62</v>
      </c>
      <c r="BN59" s="754"/>
      <c r="BO59" s="754">
        <v>50.96</v>
      </c>
      <c r="BP59" s="754"/>
      <c r="BQ59" s="754"/>
      <c r="BR59" s="754">
        <v>4029.99</v>
      </c>
      <c r="BS59" s="754"/>
      <c r="BT59" s="754"/>
      <c r="BU59" s="2605">
        <v>46569</v>
      </c>
      <c r="BV59" s="2110" t="s">
        <v>62</v>
      </c>
      <c r="BW59" s="2605">
        <v>46934</v>
      </c>
      <c r="BX59" s="2110" t="s">
        <v>62</v>
      </c>
      <c r="BY59" s="754"/>
      <c r="BZ59" s="754">
        <v>53.1</v>
      </c>
      <c r="CA59" s="754"/>
      <c r="CB59" s="754"/>
      <c r="CC59" s="754">
        <v>4210.45</v>
      </c>
      <c r="CD59" s="754"/>
      <c r="CE59" s="754"/>
      <c r="CF59" s="2605">
        <v>46935</v>
      </c>
      <c r="CG59" s="2110" t="s">
        <v>62</v>
      </c>
      <c r="CH59" s="2605">
        <v>47299</v>
      </c>
      <c r="CI59" s="2110" t="s">
        <v>62</v>
      </c>
      <c r="CJ59" s="754"/>
      <c r="CK59" s="754">
        <v>55.65</v>
      </c>
      <c r="CL59" s="754"/>
      <c r="CM59" s="754"/>
      <c r="CN59" s="754">
        <v>4398.03</v>
      </c>
      <c r="CO59" s="754"/>
      <c r="CP59" s="754"/>
      <c r="CQ59" s="2605">
        <v>47300</v>
      </c>
      <c r="CR59" s="2110" t="s">
        <v>62</v>
      </c>
      <c r="CS59" s="2605">
        <v>47483</v>
      </c>
      <c r="CT59" s="2110" t="s">
        <v>62</v>
      </c>
      <c r="CU59" s="1441"/>
      <c r="CV59"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9" s="1645">
        <f>STRCHECKDATE(V60:CU60)</f>
      </c>
      <c r="CX59" s="1627"/>
      <c r="CY59" s="1627" t="str">
        <f>IF(T59="","",T59)</f>
        <v>ООО "Новомосковский городской водоканал"</v>
      </c>
      <c r="CZ59" s="1627"/>
      <c r="DA59" s="1627"/>
      <c r="DB59" s="1638">
        <v>0</v>
      </c>
    </row>
    <row s="1853" customFormat="1" customHeight="1" ht="14.25">
      <c r="A60" s="1366"/>
      <c r="B60" s="1366"/>
      <c r="C60" s="1366"/>
      <c r="D60" s="1366"/>
      <c r="E60" s="2262"/>
      <c r="F60" s="2262"/>
      <c r="G60" s="2262"/>
      <c r="H60" s="2262"/>
      <c r="I60" s="2289"/>
      <c r="J60" s="2289" t="str">
        <f>I45&amp;".2"</f>
        <v>1.1.1.1.2</v>
      </c>
      <c r="K60" s="2259"/>
      <c r="L60" s="1372"/>
      <c r="M60" s="1779"/>
      <c r="N60" s="1779"/>
      <c r="O60" s="1779"/>
      <c r="P60" s="2377"/>
      <c r="Q60" s="2377"/>
      <c r="R60" s="360"/>
      <c r="S60" s="2516"/>
      <c r="T60" s="303"/>
      <c r="U60" s="303"/>
      <c r="V60" s="328"/>
      <c r="W60" s="328"/>
      <c r="X60" s="328"/>
      <c r="Y60" s="328"/>
      <c r="Z60" s="328"/>
      <c r="AA60" s="328"/>
      <c r="AB60" s="328"/>
      <c r="AC60" s="2312"/>
      <c r="AD60" s="2110"/>
      <c r="AE60" s="2312"/>
      <c r="AF60" s="2110"/>
      <c r="AG60" s="328"/>
      <c r="AH60" s="328"/>
      <c r="AI60" s="328"/>
      <c r="AJ60" s="328"/>
      <c r="AK60" s="328"/>
      <c r="AL60" s="328"/>
      <c r="AM60" s="328"/>
      <c r="AN60" s="2312"/>
      <c r="AO60" s="2110"/>
      <c r="AP60" s="2291"/>
      <c r="AQ60" s="2110"/>
      <c r="AR60" s="328"/>
      <c r="AS60" s="328"/>
      <c r="AT60" s="328"/>
      <c r="AU60" s="328"/>
      <c r="AV60" s="328"/>
      <c r="AW60" s="328"/>
      <c r="AX60" s="328"/>
      <c r="AY60" s="2312"/>
      <c r="AZ60" s="2110"/>
      <c r="BA60" s="2312"/>
      <c r="BB60" s="2110"/>
      <c r="BC60" s="328"/>
      <c r="BD60" s="328"/>
      <c r="BE60" s="328"/>
      <c r="BF60" s="328"/>
      <c r="BG60" s="328"/>
      <c r="BH60" s="328"/>
      <c r="BI60" s="328"/>
      <c r="BJ60" s="2312"/>
      <c r="BK60" s="2110"/>
      <c r="BL60" s="2312"/>
      <c r="BM60" s="2110"/>
      <c r="BN60" s="328"/>
      <c r="BO60" s="328"/>
      <c r="BP60" s="328"/>
      <c r="BQ60" s="328"/>
      <c r="BR60" s="328"/>
      <c r="BS60" s="328"/>
      <c r="BT60" s="328"/>
      <c r="BU60" s="2312"/>
      <c r="BV60" s="2110"/>
      <c r="BW60" s="2312"/>
      <c r="BX60" s="2110"/>
      <c r="BY60" s="328"/>
      <c r="BZ60" s="328"/>
      <c r="CA60" s="328"/>
      <c r="CB60" s="328"/>
      <c r="CC60" s="328"/>
      <c r="CD60" s="328"/>
      <c r="CE60" s="328"/>
      <c r="CF60" s="2312"/>
      <c r="CG60" s="2110"/>
      <c r="CH60" s="2312"/>
      <c r="CI60" s="2110"/>
      <c r="CJ60" s="328"/>
      <c r="CK60" s="328"/>
      <c r="CL60" s="328"/>
      <c r="CM60" s="328"/>
      <c r="CN60" s="328"/>
      <c r="CO60" s="328"/>
      <c r="CP60" s="328"/>
      <c r="CQ60" s="2312"/>
      <c r="CR60" s="2110"/>
      <c r="CS60" s="2312"/>
      <c r="CT60" s="2110"/>
      <c r="CU60" s="1442"/>
      <c r="CV60" s="2352"/>
      <c r="CW60" s="1645"/>
      <c r="CX60" s="1627"/>
      <c r="CY60" s="1627" t="str">
        <f>IF(T60="","",T60)</f>
        <v/>
      </c>
      <c r="CZ60" s="1627"/>
      <c r="DA60" s="1627"/>
      <c r="DB60" s="1638">
        <v>0</v>
      </c>
    </row>
    <row s="1853" customFormat="1" customHeight="1" ht="23.25">
      <c r="A61" s="1366"/>
      <c r="B61" s="1366"/>
      <c r="C61" s="1366"/>
      <c r="D61" s="1366"/>
      <c r="E61" s="2262"/>
      <c r="F61" s="2262"/>
      <c r="G61" s="2262"/>
      <c r="H61" s="2262"/>
      <c r="I61" s="2289"/>
      <c r="J61" s="2289"/>
      <c r="K61" s="2259" t="str">
        <f>J58&amp;".2"</f>
        <v>1.1.1.1.3.2</v>
      </c>
      <c r="L61" s="1372"/>
      <c r="M61" s="1779"/>
      <c r="N61" s="1779"/>
      <c r="O61" s="1779"/>
      <c r="P61" s="2377"/>
      <c r="Q61" s="2377"/>
      <c r="R61" s="686" t="s">
        <v>256</v>
      </c>
      <c r="S61" s="2276" t="str">
        <f>$K61</f>
        <v>1.1.1.1.3.2</v>
      </c>
      <c r="T61" s="1440" t="s">
        <v>554</v>
      </c>
      <c r="U61" s="303"/>
      <c r="V61" s="754"/>
      <c r="W61" s="754"/>
      <c r="X61" s="754"/>
      <c r="Y61" s="754"/>
      <c r="Z61" s="754"/>
      <c r="AA61" s="754"/>
      <c r="AB61" s="754"/>
      <c r="AC61" s="2605"/>
      <c r="AD61" s="2110" t="s">
        <v>62</v>
      </c>
      <c r="AE61" s="2605"/>
      <c r="AF61" s="2110" t="s">
        <v>62</v>
      </c>
      <c r="AG61" s="754"/>
      <c r="AH61" s="754">
        <v>41.82</v>
      </c>
      <c r="AI61" s="754"/>
      <c r="AJ61" s="754"/>
      <c r="AK61" s="754">
        <f>AK59</f>
        <v>3244.59</v>
      </c>
      <c r="AL61" s="754"/>
      <c r="AM61" s="754"/>
      <c r="AN61" s="2605">
        <v>45658</v>
      </c>
      <c r="AO61" s="2110" t="s">
        <v>62</v>
      </c>
      <c r="AP61" s="2290">
        <v>45838</v>
      </c>
      <c r="AQ61" s="2110" t="s">
        <v>62</v>
      </c>
      <c r="AR61" s="754"/>
      <c r="AS61" s="754">
        <v>46.93</v>
      </c>
      <c r="AT61" s="754"/>
      <c r="AU61" s="754"/>
      <c r="AV61" s="754">
        <v>3670.86</v>
      </c>
      <c r="AW61" s="754"/>
      <c r="AX61" s="754"/>
      <c r="AY61" s="2605">
        <v>45839</v>
      </c>
      <c r="AZ61" s="2110" t="s">
        <v>62</v>
      </c>
      <c r="BA61" s="2605">
        <v>46203</v>
      </c>
      <c r="BB61" s="2110" t="s">
        <v>62</v>
      </c>
      <c r="BC61" s="754"/>
      <c r="BD61" s="754">
        <v>49.46</v>
      </c>
      <c r="BE61" s="754"/>
      <c r="BF61" s="754"/>
      <c r="BG61" s="754">
        <v>3860.45</v>
      </c>
      <c r="BH61" s="754"/>
      <c r="BI61" s="754"/>
      <c r="BJ61" s="2605">
        <v>46204</v>
      </c>
      <c r="BK61" s="2110" t="s">
        <v>62</v>
      </c>
      <c r="BL61" s="2605">
        <v>46568</v>
      </c>
      <c r="BM61" s="2110" t="s">
        <v>62</v>
      </c>
      <c r="BN61" s="754"/>
      <c r="BO61" s="754">
        <v>51.84</v>
      </c>
      <c r="BP61" s="754"/>
      <c r="BQ61" s="754"/>
      <c r="BR61" s="754">
        <f>BR59</f>
        <v>4029.99</v>
      </c>
      <c r="BS61" s="754"/>
      <c r="BT61" s="754"/>
      <c r="BU61" s="2605">
        <v>46569</v>
      </c>
      <c r="BV61" s="2110" t="s">
        <v>62</v>
      </c>
      <c r="BW61" s="2605">
        <v>46934</v>
      </c>
      <c r="BX61" s="2110" t="s">
        <v>62</v>
      </c>
      <c r="BY61" s="754"/>
      <c r="BZ61" s="754">
        <v>54.33</v>
      </c>
      <c r="CA61" s="754"/>
      <c r="CB61" s="754"/>
      <c r="CC61" s="754">
        <f>CC59</f>
        <v>4210.45</v>
      </c>
      <c r="CD61" s="754"/>
      <c r="CE61" s="754"/>
      <c r="CF61" s="2605">
        <v>46935</v>
      </c>
      <c r="CG61" s="2110" t="s">
        <v>62</v>
      </c>
      <c r="CH61" s="2605">
        <v>47299</v>
      </c>
      <c r="CI61" s="2110" t="s">
        <v>62</v>
      </c>
      <c r="CJ61" s="754"/>
      <c r="CK61" s="754">
        <v>56.93</v>
      </c>
      <c r="CL61" s="754"/>
      <c r="CM61" s="754"/>
      <c r="CN61" s="754">
        <f>CN59</f>
        <v>4398.03</v>
      </c>
      <c r="CO61" s="754"/>
      <c r="CP61" s="754"/>
      <c r="CQ61" s="2605">
        <v>47300</v>
      </c>
      <c r="CR61" s="2110" t="s">
        <v>62</v>
      </c>
      <c r="CS61" s="2605">
        <v>47483</v>
      </c>
      <c r="CT61" s="2110" t="s">
        <v>62</v>
      </c>
      <c r="CU61" s="1441"/>
      <c r="CV61"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1" s="1645">
        <f>STRCHECKDATE(V62:CU62)</f>
      </c>
      <c r="CX61" s="1627"/>
      <c r="CY61" s="1627" t="str">
        <f>IF(T61="","",T61)</f>
        <v>АО "НАК "Азот" Новомосковская ГРЭС</v>
      </c>
      <c r="CZ61" s="1627"/>
      <c r="DA61" s="1627"/>
      <c r="DB61" s="1638">
        <v>0</v>
      </c>
    </row>
    <row s="1853" customFormat="1" customHeight="1" ht="14.25">
      <c r="A62" s="1366"/>
      <c r="B62" s="1366"/>
      <c r="C62" s="1366"/>
      <c r="D62" s="1366"/>
      <c r="E62" s="2262"/>
      <c r="F62" s="2262"/>
      <c r="G62" s="2262"/>
      <c r="H62" s="2262"/>
      <c r="I62" s="2289"/>
      <c r="J62" s="2289"/>
      <c r="K62" s="2259" t="str">
        <f>J58&amp;".1"</f>
        <v>1.1.1.1.3.1</v>
      </c>
      <c r="L62" s="1372"/>
      <c r="M62" s="1779"/>
      <c r="N62" s="1779"/>
      <c r="O62" s="1779"/>
      <c r="P62" s="2377"/>
      <c r="Q62" s="2377"/>
      <c r="R62" s="360"/>
      <c r="S62" s="2516"/>
      <c r="T62" s="303"/>
      <c r="U62" s="303"/>
      <c r="V62" s="328"/>
      <c r="W62" s="328"/>
      <c r="X62" s="328"/>
      <c r="Y62" s="328"/>
      <c r="Z62" s="328"/>
      <c r="AA62" s="328"/>
      <c r="AB62" s="328"/>
      <c r="AC62" s="2312"/>
      <c r="AD62" s="2110"/>
      <c r="AE62" s="2312"/>
      <c r="AF62" s="2110"/>
      <c r="AG62" s="328"/>
      <c r="AH62" s="328"/>
      <c r="AI62" s="328"/>
      <c r="AJ62" s="328"/>
      <c r="AK62" s="328"/>
      <c r="AL62" s="328"/>
      <c r="AM62" s="328"/>
      <c r="AN62" s="2312"/>
      <c r="AO62" s="2110"/>
      <c r="AP62" s="2291"/>
      <c r="AQ62" s="2110"/>
      <c r="AR62" s="328"/>
      <c r="AS62" s="328"/>
      <c r="AT62" s="328"/>
      <c r="AU62" s="328"/>
      <c r="AV62" s="328"/>
      <c r="AW62" s="328"/>
      <c r="AX62" s="328"/>
      <c r="AY62" s="2312"/>
      <c r="AZ62" s="2110"/>
      <c r="BA62" s="2312"/>
      <c r="BB62" s="2110"/>
      <c r="BC62" s="328"/>
      <c r="BD62" s="328"/>
      <c r="BE62" s="328"/>
      <c r="BF62" s="328"/>
      <c r="BG62" s="328"/>
      <c r="BH62" s="328"/>
      <c r="BI62" s="328"/>
      <c r="BJ62" s="2312"/>
      <c r="BK62" s="2110"/>
      <c r="BL62" s="2312"/>
      <c r="BM62" s="2110"/>
      <c r="BN62" s="328"/>
      <c r="BO62" s="328"/>
      <c r="BP62" s="328"/>
      <c r="BQ62" s="328"/>
      <c r="BR62" s="328"/>
      <c r="BS62" s="328"/>
      <c r="BT62" s="328"/>
      <c r="BU62" s="2312"/>
      <c r="BV62" s="2110"/>
      <c r="BW62" s="2312"/>
      <c r="BX62" s="2110"/>
      <c r="BY62" s="328"/>
      <c r="BZ62" s="328"/>
      <c r="CA62" s="328"/>
      <c r="CB62" s="328"/>
      <c r="CC62" s="328"/>
      <c r="CD62" s="328"/>
      <c r="CE62" s="328"/>
      <c r="CF62" s="2312"/>
      <c r="CG62" s="2110"/>
      <c r="CH62" s="2312"/>
      <c r="CI62" s="2110"/>
      <c r="CJ62" s="328"/>
      <c r="CK62" s="328"/>
      <c r="CL62" s="328"/>
      <c r="CM62" s="328"/>
      <c r="CN62" s="328"/>
      <c r="CO62" s="328"/>
      <c r="CP62" s="328"/>
      <c r="CQ62" s="2312"/>
      <c r="CR62" s="2110"/>
      <c r="CS62" s="2312"/>
      <c r="CT62" s="2110"/>
      <c r="CU62" s="1442"/>
      <c r="CV62" s="2352"/>
      <c r="CW62" s="1645"/>
      <c r="CX62" s="1627"/>
      <c r="CY62" s="1627" t="str">
        <f>IF(T62="","",T62)</f>
        <v/>
      </c>
      <c r="CZ62" s="1627"/>
      <c r="DA62" s="1627"/>
      <c r="DB62" s="1638">
        <v>0</v>
      </c>
    </row>
    <row s="1853" customFormat="1" customHeight="1" ht="21">
      <c r="A63" s="1366"/>
      <c r="B63" s="1366"/>
      <c r="C63" s="1366"/>
      <c r="D63" s="1366"/>
      <c r="E63" s="2262"/>
      <c r="F63" s="2262"/>
      <c r="G63" s="2262"/>
      <c r="H63" s="2262"/>
      <c r="I63" s="2289"/>
      <c r="J63" s="2259" t="str">
        <f>I45&amp;".2"</f>
        <v>1.1.1.1.2</v>
      </c>
      <c r="K63" s="1366"/>
      <c r="L63" s="1372"/>
      <c r="M63" s="1779"/>
      <c r="N63" s="1779"/>
      <c r="O63" s="1779"/>
      <c r="P63" s="2377"/>
      <c r="Q63" s="2377"/>
      <c r="R63" s="359"/>
      <c r="S63" s="2808"/>
      <c r="T63" s="2809" t="s">
        <v>495</v>
      </c>
      <c r="U63" s="2810"/>
      <c r="V63" s="2811"/>
      <c r="W63" s="2812"/>
      <c r="X63" s="2813"/>
      <c r="Y63" s="2814"/>
      <c r="Z63" s="2815"/>
      <c r="AA63" s="2816"/>
      <c r="AB63" s="2817"/>
      <c r="AC63" s="2818"/>
      <c r="AD63" s="2819"/>
      <c r="AE63" s="2820"/>
      <c r="AF63" s="2821"/>
      <c r="AG63" s="2822"/>
      <c r="AH63" s="2823"/>
      <c r="AI63" s="2824"/>
      <c r="AJ63" s="2825"/>
      <c r="AK63" s="2826"/>
      <c r="AL63" s="2827"/>
      <c r="AM63" s="2828"/>
      <c r="AN63" s="2829"/>
      <c r="AO63" s="2830"/>
      <c r="AP63" s="2831"/>
      <c r="AQ63" s="2832"/>
      <c r="AR63" s="2833"/>
      <c r="AS63" s="2834"/>
      <c r="AT63" s="2835"/>
      <c r="AU63" s="2836"/>
      <c r="AV63" s="2837"/>
      <c r="AW63" s="2838"/>
      <c r="AX63" s="2839"/>
      <c r="AY63" s="2840"/>
      <c r="AZ63" s="2841"/>
      <c r="BA63" s="2842"/>
      <c r="BB63" s="2843"/>
      <c r="BC63" s="2844"/>
      <c r="BD63" s="2845"/>
      <c r="BE63" s="2846"/>
      <c r="BF63" s="2847"/>
      <c r="BG63" s="2848"/>
      <c r="BH63" s="2849"/>
      <c r="BI63" s="2850"/>
      <c r="BJ63" s="2851"/>
      <c r="BK63" s="2852"/>
      <c r="BL63" s="2853"/>
      <c r="BM63" s="3409"/>
      <c r="BN63" s="3589"/>
      <c r="BO63" s="3590"/>
      <c r="BP63" s="3591"/>
      <c r="BQ63" s="3592"/>
      <c r="BR63" s="3593"/>
      <c r="BS63" s="3594"/>
      <c r="BT63" s="3595"/>
      <c r="BU63" s="3596"/>
      <c r="BV63" s="3597"/>
      <c r="BW63" s="3598"/>
      <c r="BX63" s="3599"/>
      <c r="BY63" s="3600"/>
      <c r="BZ63" s="3601"/>
      <c r="CA63" s="3602"/>
      <c r="CB63" s="3603"/>
      <c r="CC63" s="3604"/>
      <c r="CD63" s="3605"/>
      <c r="CE63" s="3606"/>
      <c r="CF63" s="3607"/>
      <c r="CG63" s="3608"/>
      <c r="CH63" s="3609"/>
      <c r="CI63" s="3610"/>
      <c r="CJ63" s="3611"/>
      <c r="CK63" s="3612"/>
      <c r="CL63" s="3613"/>
      <c r="CM63" s="3614"/>
      <c r="CN63" s="3615"/>
      <c r="CO63" s="3616"/>
      <c r="CP63" s="3617"/>
      <c r="CQ63" s="3618"/>
      <c r="CR63" s="3619"/>
      <c r="CS63" s="3620"/>
      <c r="CT63" s="4026"/>
      <c r="CU63" s="2855"/>
      <c r="CV63" s="1261" t="s">
        <v>496</v>
      </c>
      <c r="CW63" s="1645"/>
      <c r="CX63" s="1627"/>
      <c r="CY63" s="1627" t="str">
        <f>IF(T63="","",T63)</f>
        <v>Добавить значение признака дифференциации</v>
      </c>
      <c r="CZ63" s="1627"/>
      <c r="DA63" s="1627"/>
      <c r="DB63" s="1638">
        <v>0</v>
      </c>
    </row>
    <row customHeight="1" ht="22.049999999999997">
      <c r="A64" s="1366" t="s">
        <v>253</v>
      </c>
      <c r="B64" s="1366" t="s">
        <v>254</v>
      </c>
      <c r="C64" s="1366" t="s">
        <v>255</v>
      </c>
      <c r="D64" s="1366" t="s">
        <v>551</v>
      </c>
      <c r="E64" s="2262"/>
      <c r="F64" s="2262"/>
      <c r="G64" s="2262"/>
      <c r="H64" s="2262"/>
      <c r="I64" s="2259"/>
      <c r="J64" s="1366"/>
      <c r="K64" s="1366"/>
      <c r="L64" s="1367"/>
      <c r="P64" s="2260"/>
      <c r="Q64" s="1484"/>
      <c r="R64" s="359"/>
      <c r="S64" s="1281"/>
      <c r="T64" s="368" t="s">
        <v>424</v>
      </c>
      <c r="U64" s="370"/>
      <c r="V64" s="370"/>
      <c r="W64" s="603"/>
      <c r="X64" s="603"/>
      <c r="Y64" s="603"/>
      <c r="Z64" s="603"/>
      <c r="AA64" s="603"/>
      <c r="AB64" s="603"/>
      <c r="AC64" s="370"/>
      <c r="AD64" s="370"/>
      <c r="AE64" s="370"/>
      <c r="AF64" s="369"/>
      <c r="AG64" s="370"/>
      <c r="AH64" s="603"/>
      <c r="AI64" s="603"/>
      <c r="AJ64" s="603"/>
      <c r="AK64" s="603"/>
      <c r="AL64" s="603"/>
      <c r="AM64" s="370"/>
      <c r="AN64" s="370"/>
      <c r="AO64" s="370"/>
      <c r="AP64" s="370"/>
      <c r="AQ64" s="369"/>
      <c r="AR64" s="2856"/>
      <c r="AS64" s="2857"/>
      <c r="AT64" s="2858"/>
      <c r="AU64" s="2859"/>
      <c r="AV64" s="2860"/>
      <c r="AW64" s="2861"/>
      <c r="AX64" s="2862"/>
      <c r="AY64" s="2863"/>
      <c r="AZ64" s="2864"/>
      <c r="BA64" s="2865"/>
      <c r="BB64" s="2866"/>
      <c r="BC64" s="2867"/>
      <c r="BD64" s="2868"/>
      <c r="BE64" s="2869"/>
      <c r="BF64" s="2870"/>
      <c r="BG64" s="2871"/>
      <c r="BH64" s="2872"/>
      <c r="BI64" s="2873"/>
      <c r="BJ64" s="2874"/>
      <c r="BK64" s="2875"/>
      <c r="BL64" s="2876"/>
      <c r="BM64" s="3410"/>
      <c r="BN64" s="3622"/>
      <c r="BO64" s="3623"/>
      <c r="BP64" s="3624"/>
      <c r="BQ64" s="3625"/>
      <c r="BR64" s="3626"/>
      <c r="BS64" s="3627"/>
      <c r="BT64" s="3628"/>
      <c r="BU64" s="3629"/>
      <c r="BV64" s="3630"/>
      <c r="BW64" s="3631"/>
      <c r="BX64" s="3632"/>
      <c r="BY64" s="3633"/>
      <c r="BZ64" s="3634"/>
      <c r="CA64" s="3635"/>
      <c r="CB64" s="3636"/>
      <c r="CC64" s="3637"/>
      <c r="CD64" s="3638"/>
      <c r="CE64" s="3639"/>
      <c r="CF64" s="3640"/>
      <c r="CG64" s="3641"/>
      <c r="CH64" s="3642"/>
      <c r="CI64" s="3643"/>
      <c r="CJ64" s="3644"/>
      <c r="CK64" s="3645"/>
      <c r="CL64" s="3646"/>
      <c r="CM64" s="3647"/>
      <c r="CN64" s="3648"/>
      <c r="CO64" s="3649"/>
      <c r="CP64" s="3650"/>
      <c r="CQ64" s="3651"/>
      <c r="CR64" s="3652"/>
      <c r="CS64" s="3653"/>
      <c r="CT64" s="4027"/>
      <c r="CU64" s="370"/>
      <c r="CV64" s="1443"/>
      <c r="CX64" s="503"/>
      <c r="CY64" s="503" t="str">
        <f>IF(T64="","",T64)</f>
        <v>Добавить группу потребителей</v>
      </c>
      <c r="CZ64" s="503"/>
      <c r="DA64" s="503"/>
      <c r="DB64" s="1158">
        <v>21</v>
      </c>
    </row>
    <row customHeight="1" ht="22.049999999999997">
      <c r="A65" s="1366" t="s">
        <v>253</v>
      </c>
      <c r="B65" s="1366" t="s">
        <v>254</v>
      </c>
      <c r="C65" s="1366" t="s">
        <v>255</v>
      </c>
      <c r="D65" s="1366" t="s">
        <v>551</v>
      </c>
      <c r="E65" s="2262"/>
      <c r="F65" s="2262"/>
      <c r="G65" s="2262"/>
      <c r="H65" s="2261"/>
      <c r="I65" s="1366"/>
      <c r="J65" s="1366"/>
      <c r="K65" s="1366"/>
      <c r="L65" s="1367"/>
      <c r="M65" s="1368"/>
      <c r="N65" s="1368"/>
      <c r="O65" s="540"/>
      <c r="P65" s="363"/>
      <c r="Q65" s="378"/>
      <c r="R65" s="358"/>
      <c r="S65" s="1281"/>
      <c r="T65" s="375" t="s">
        <v>497</v>
      </c>
      <c r="U65" s="370"/>
      <c r="V65" s="370"/>
      <c r="W65" s="603"/>
      <c r="X65" s="603"/>
      <c r="Y65" s="603"/>
      <c r="Z65" s="603"/>
      <c r="AA65" s="603"/>
      <c r="AB65" s="603"/>
      <c r="AC65" s="370"/>
      <c r="AD65" s="370"/>
      <c r="AE65" s="370"/>
      <c r="AF65" s="369"/>
      <c r="AG65" s="370"/>
      <c r="AH65" s="603"/>
      <c r="AI65" s="603"/>
      <c r="AJ65" s="603"/>
      <c r="AK65" s="603"/>
      <c r="AL65" s="603"/>
      <c r="AM65" s="370"/>
      <c r="AN65" s="370"/>
      <c r="AO65" s="370"/>
      <c r="AP65" s="370"/>
      <c r="AQ65" s="369"/>
      <c r="AR65" s="2878"/>
      <c r="AS65" s="2879"/>
      <c r="AT65" s="2880"/>
      <c r="AU65" s="2881"/>
      <c r="AV65" s="2882"/>
      <c r="AW65" s="2883"/>
      <c r="AX65" s="2884"/>
      <c r="AY65" s="2885"/>
      <c r="AZ65" s="2886"/>
      <c r="BA65" s="2887"/>
      <c r="BB65" s="2888"/>
      <c r="BC65" s="2889"/>
      <c r="BD65" s="2890"/>
      <c r="BE65" s="2891"/>
      <c r="BF65" s="2892"/>
      <c r="BG65" s="2893"/>
      <c r="BH65" s="2894"/>
      <c r="BI65" s="2895"/>
      <c r="BJ65" s="2896"/>
      <c r="BK65" s="2897"/>
      <c r="BL65" s="2898"/>
      <c r="BM65" s="3411"/>
      <c r="BN65" s="3655"/>
      <c r="BO65" s="3656"/>
      <c r="BP65" s="3657"/>
      <c r="BQ65" s="3658"/>
      <c r="BR65" s="3659"/>
      <c r="BS65" s="3660"/>
      <c r="BT65" s="3661"/>
      <c r="BU65" s="3662"/>
      <c r="BV65" s="3663"/>
      <c r="BW65" s="3664"/>
      <c r="BX65" s="3665"/>
      <c r="BY65" s="3666"/>
      <c r="BZ65" s="3667"/>
      <c r="CA65" s="3668"/>
      <c r="CB65" s="3669"/>
      <c r="CC65" s="3670"/>
      <c r="CD65" s="3671"/>
      <c r="CE65" s="3672"/>
      <c r="CF65" s="3673"/>
      <c r="CG65" s="3674"/>
      <c r="CH65" s="3675"/>
      <c r="CI65" s="3676"/>
      <c r="CJ65" s="3677"/>
      <c r="CK65" s="3678"/>
      <c r="CL65" s="3679"/>
      <c r="CM65" s="3680"/>
      <c r="CN65" s="3681"/>
      <c r="CO65" s="3682"/>
      <c r="CP65" s="3683"/>
      <c r="CQ65" s="3684"/>
      <c r="CR65" s="3685"/>
      <c r="CS65" s="3686"/>
      <c r="CT65" s="4028"/>
      <c r="CU65" s="370"/>
      <c r="CV65" s="306"/>
      <c r="CX65" s="503"/>
      <c r="CY65" s="503" t="str">
        <f>IF(T65="","",T65)</f>
        <v>Добавить наименование признака дифференциации</v>
      </c>
      <c r="CZ65" s="503"/>
      <c r="DA65" s="503"/>
      <c r="DB65" s="1158">
        <v>21</v>
      </c>
    </row>
    <row s="1853" customFormat="1" customHeight="1" ht="23.25">
      <c r="A66" s="1366"/>
      <c r="B66" s="1366"/>
      <c r="C66" s="1366" t="s">
        <v>258</v>
      </c>
      <c r="D66" s="1366"/>
      <c r="E66" s="2262"/>
      <c r="F66" s="2262"/>
      <c r="G66" s="2261" t="s">
        <v>111</v>
      </c>
      <c r="H66" s="1366"/>
      <c r="I66" s="1366"/>
      <c r="J66" s="1366"/>
      <c r="K66" s="1366"/>
      <c r="L66" s="1372"/>
      <c r="M66" s="1368"/>
      <c r="N66" s="1368"/>
      <c r="O66" s="1368"/>
      <c r="P66" s="357"/>
      <c r="Q66" s="355"/>
      <c r="R66" s="356"/>
      <c r="S66" s="2276" t="str">
        <f>INDEX(PT_DIFFERENTIATION_NUM_CS,MATCH(C66,PT_DIFFERENTIATION_CS_ID,0))</f>
        <v>1.1.2</v>
      </c>
      <c r="T66" s="312" t="s">
        <v>539</v>
      </c>
      <c r="U66" s="303"/>
      <c r="V66" s="2245"/>
      <c r="W66" s="2246"/>
      <c r="X66" s="2246"/>
      <c r="Y66" s="2246"/>
      <c r="Z66" s="2246"/>
      <c r="AA66" s="2246"/>
      <c r="AB66" s="2246"/>
      <c r="AC66" s="2246"/>
      <c r="AD66" s="2246"/>
      <c r="AE66" s="2246"/>
      <c r="AF66" s="2247"/>
      <c r="AG66" s="2245" t="str">
        <f>INDEX(PT_DIFFERENTIATION_CS,MATCH(C66,PT_DIFFERENTIATION_CS_ID,0))</f>
        <v>с. Гремячее, г. Сокольники, д. Красный Богатырь, п. Первомайский</v>
      </c>
      <c r="AH66" s="2246"/>
      <c r="AI66" s="2246"/>
      <c r="AJ66" s="2246"/>
      <c r="AK66" s="2246"/>
      <c r="AL66" s="2246"/>
      <c r="AM66" s="2246"/>
      <c r="AN66" s="2246"/>
      <c r="AO66" s="2246"/>
      <c r="AP66" s="2246"/>
      <c r="AQ66" s="2246"/>
      <c r="AR66" s="2245"/>
      <c r="AS66" s="2246"/>
      <c r="AT66" s="2246"/>
      <c r="AU66" s="2246"/>
      <c r="AV66" s="2246"/>
      <c r="AW66" s="2246"/>
      <c r="AX66" s="2246"/>
      <c r="AY66" s="2246"/>
      <c r="AZ66" s="2246"/>
      <c r="BA66" s="2246"/>
      <c r="BB66" s="2247"/>
      <c r="BC66" s="2245"/>
      <c r="BD66" s="2246"/>
      <c r="BE66" s="2246"/>
      <c r="BF66" s="2246"/>
      <c r="BG66" s="2246"/>
      <c r="BH66" s="2246"/>
      <c r="BI66" s="2246"/>
      <c r="BJ66" s="2246"/>
      <c r="BK66" s="2246"/>
      <c r="BL66" s="2246"/>
      <c r="BM66" s="3386"/>
      <c r="BN66" s="2245"/>
      <c r="BO66" s="2246"/>
      <c r="BP66" s="2246"/>
      <c r="BQ66" s="2246"/>
      <c r="BR66" s="2246"/>
      <c r="BS66" s="2246"/>
      <c r="BT66" s="2246"/>
      <c r="BU66" s="2246"/>
      <c r="BV66" s="2246"/>
      <c r="BW66" s="2246"/>
      <c r="BX66" s="2247"/>
      <c r="BY66" s="2245"/>
      <c r="BZ66" s="2246"/>
      <c r="CA66" s="2246"/>
      <c r="CB66" s="2246"/>
      <c r="CC66" s="2246"/>
      <c r="CD66" s="2246"/>
      <c r="CE66" s="2246"/>
      <c r="CF66" s="2246"/>
      <c r="CG66" s="2246"/>
      <c r="CH66" s="2246"/>
      <c r="CI66" s="2247"/>
      <c r="CJ66" s="2245"/>
      <c r="CK66" s="2246"/>
      <c r="CL66" s="2246"/>
      <c r="CM66" s="2246"/>
      <c r="CN66" s="2246"/>
      <c r="CO66" s="2246"/>
      <c r="CP66" s="2246"/>
      <c r="CQ66" s="2246"/>
      <c r="CR66" s="2246"/>
      <c r="CS66" s="2246"/>
      <c r="CT66" s="3386"/>
      <c r="CU66" s="2247"/>
      <c r="CV66" s="1261" t="s">
        <v>540</v>
      </c>
      <c r="CW66" s="1645"/>
      <c r="CX66" s="1627"/>
      <c r="CY66" s="1627" t="str">
        <f>IF(T66="","",T66)</f>
        <v>Наименование централизованной системы горячего водоснабжения</v>
      </c>
      <c r="CZ66" s="1627"/>
      <c r="DA66" s="1627"/>
      <c r="DB66" s="1638">
        <v>0</v>
      </c>
    </row>
    <row s="1853" customFormat="1" customHeight="1" ht="23.25">
      <c r="A67" s="1366"/>
      <c r="B67" s="1366"/>
      <c r="C67" s="1366"/>
      <c r="D67" s="1366"/>
      <c r="E67" s="2262"/>
      <c r="F67" s="2262"/>
      <c r="G67" s="2262">
        <v>1</v>
      </c>
      <c r="H67" s="2262"/>
      <c r="I67" s="2259" t="str">
        <f>S66&amp;".1"</f>
        <v>1.1.2.1</v>
      </c>
      <c r="J67" s="1366"/>
      <c r="K67" s="1366"/>
      <c r="L67" s="1372"/>
      <c r="M67" s="1779"/>
      <c r="N67" s="1779"/>
      <c r="O67" s="1779"/>
      <c r="P67" s="2377">
        <v>1</v>
      </c>
      <c r="Q67" s="2377"/>
      <c r="R67" s="359"/>
      <c r="S67" s="2276" t="str">
        <f>$I67</f>
        <v>1.1.2.1</v>
      </c>
      <c r="T67" s="288" t="s">
        <v>492</v>
      </c>
      <c r="U67" s="303"/>
      <c r="V67" s="2353"/>
      <c r="W67" s="2354"/>
      <c r="X67" s="2354"/>
      <c r="Y67" s="2354"/>
      <c r="Z67" s="2354"/>
      <c r="AA67" s="2354"/>
      <c r="AB67" s="2354"/>
      <c r="AC67" s="2354"/>
      <c r="AD67" s="2354"/>
      <c r="AE67" s="2354"/>
      <c r="AF67" s="2355"/>
      <c r="AG67" s="2356"/>
      <c r="AH67" s="2357"/>
      <c r="AI67" s="2357"/>
      <c r="AJ67" s="2357"/>
      <c r="AK67" s="2357"/>
      <c r="AL67" s="2357"/>
      <c r="AM67" s="2357"/>
      <c r="AN67" s="2357"/>
      <c r="AO67" s="2357"/>
      <c r="AP67" s="2357"/>
      <c r="AQ67" s="2357"/>
      <c r="AR67" s="2353"/>
      <c r="AS67" s="2354"/>
      <c r="AT67" s="2354"/>
      <c r="AU67" s="2354"/>
      <c r="AV67" s="2354"/>
      <c r="AW67" s="2354"/>
      <c r="AX67" s="2354"/>
      <c r="AY67" s="2354"/>
      <c r="AZ67" s="2354"/>
      <c r="BA67" s="2354"/>
      <c r="BB67" s="2355"/>
      <c r="BC67" s="2353"/>
      <c r="BD67" s="2354"/>
      <c r="BE67" s="2354"/>
      <c r="BF67" s="2354"/>
      <c r="BG67" s="2354"/>
      <c r="BH67" s="2354"/>
      <c r="BI67" s="2354"/>
      <c r="BJ67" s="2354"/>
      <c r="BK67" s="2354"/>
      <c r="BL67" s="2354"/>
      <c r="BM67" s="3387"/>
      <c r="BN67" s="2353"/>
      <c r="BO67" s="2354"/>
      <c r="BP67" s="2354"/>
      <c r="BQ67" s="2354"/>
      <c r="BR67" s="2354"/>
      <c r="BS67" s="2354"/>
      <c r="BT67" s="2354"/>
      <c r="BU67" s="2354"/>
      <c r="BV67" s="2354"/>
      <c r="BW67" s="2354"/>
      <c r="BX67" s="2355"/>
      <c r="BY67" s="2353"/>
      <c r="BZ67" s="2354"/>
      <c r="CA67" s="2354"/>
      <c r="CB67" s="2354"/>
      <c r="CC67" s="2354"/>
      <c r="CD67" s="2354"/>
      <c r="CE67" s="2354"/>
      <c r="CF67" s="2354"/>
      <c r="CG67" s="2354"/>
      <c r="CH67" s="2354"/>
      <c r="CI67" s="2355"/>
      <c r="CJ67" s="2353"/>
      <c r="CK67" s="2354"/>
      <c r="CL67" s="2354"/>
      <c r="CM67" s="2354"/>
      <c r="CN67" s="2354"/>
      <c r="CO67" s="2354"/>
      <c r="CP67" s="2354"/>
      <c r="CQ67" s="2354"/>
      <c r="CR67" s="2354"/>
      <c r="CS67" s="2354"/>
      <c r="CT67" s="3387"/>
      <c r="CU67" s="2358"/>
      <c r="CV67" s="1261" t="s">
        <v>493</v>
      </c>
      <c r="CW67" s="1645"/>
      <c r="CX67" s="1627"/>
      <c r="CY67" s="1627" t="str">
        <f>IF(T67="","",T67)</f>
        <v>Наименование признака дифференциации</v>
      </c>
      <c r="CZ67" s="1627"/>
      <c r="DA67" s="1627"/>
      <c r="DB67" s="1638">
        <v>0</v>
      </c>
    </row>
    <row s="1853" customFormat="1" customHeight="1" ht="23.25">
      <c r="A68" s="1366"/>
      <c r="B68" s="1366"/>
      <c r="C68" s="1366"/>
      <c r="D68" s="1366"/>
      <c r="E68" s="2262"/>
      <c r="F68" s="2262"/>
      <c r="G68" s="2262">
        <v>1</v>
      </c>
      <c r="H68" s="2262"/>
      <c r="I68" s="2289"/>
      <c r="J68" s="2259" t="str">
        <f>I67&amp;".1"</f>
        <v>1.1.2.1.1</v>
      </c>
      <c r="K68" s="1366"/>
      <c r="L68" s="1372" t="s">
        <v>418</v>
      </c>
      <c r="M68" s="1779"/>
      <c r="N68" s="1779"/>
      <c r="O68" s="1779"/>
      <c r="P68" s="2377"/>
      <c r="Q68" s="2377">
        <v>1</v>
      </c>
      <c r="R68" s="360"/>
      <c r="S68" s="2276" t="str">
        <f>$J68</f>
        <v>1.1.2.1.1</v>
      </c>
      <c r="T68" s="289" t="s">
        <v>419</v>
      </c>
      <c r="U68" s="303"/>
      <c r="V68" s="2248"/>
      <c r="W68" s="2249"/>
      <c r="X68" s="2249"/>
      <c r="Y68" s="2249"/>
      <c r="Z68" s="2249"/>
      <c r="AA68" s="2249"/>
      <c r="AB68" s="2249"/>
      <c r="AC68" s="2249"/>
      <c r="AD68" s="2249"/>
      <c r="AE68" s="2249"/>
      <c r="AF68" s="2250"/>
      <c r="AG68" s="2248" t="s">
        <v>552</v>
      </c>
      <c r="AH68" s="2249"/>
      <c r="AI68" s="2249"/>
      <c r="AJ68" s="2249"/>
      <c r="AK68" s="2249"/>
      <c r="AL68" s="2249"/>
      <c r="AM68" s="2249"/>
      <c r="AN68" s="2249"/>
      <c r="AO68" s="2249"/>
      <c r="AP68" s="2249"/>
      <c r="AQ68" s="2249"/>
      <c r="AR68" s="2248"/>
      <c r="AS68" s="2249"/>
      <c r="AT68" s="2249"/>
      <c r="AU68" s="2249"/>
      <c r="AV68" s="2249"/>
      <c r="AW68" s="2249"/>
      <c r="AX68" s="2249"/>
      <c r="AY68" s="2249"/>
      <c r="AZ68" s="2249"/>
      <c r="BA68" s="2249"/>
      <c r="BB68" s="2250"/>
      <c r="BC68" s="2248"/>
      <c r="BD68" s="2249"/>
      <c r="BE68" s="2249"/>
      <c r="BF68" s="2249"/>
      <c r="BG68" s="2249"/>
      <c r="BH68" s="2249"/>
      <c r="BI68" s="2249"/>
      <c r="BJ68" s="2249"/>
      <c r="BK68" s="2249"/>
      <c r="BL68" s="2249"/>
      <c r="BM68" s="3388"/>
      <c r="BN68" s="2248"/>
      <c r="BO68" s="2249"/>
      <c r="BP68" s="2249"/>
      <c r="BQ68" s="2249"/>
      <c r="BR68" s="2249"/>
      <c r="BS68" s="2249"/>
      <c r="BT68" s="2249"/>
      <c r="BU68" s="2249"/>
      <c r="BV68" s="2249"/>
      <c r="BW68" s="2249"/>
      <c r="BX68" s="2250"/>
      <c r="BY68" s="2248"/>
      <c r="BZ68" s="2249"/>
      <c r="CA68" s="2249"/>
      <c r="CB68" s="2249"/>
      <c r="CC68" s="2249"/>
      <c r="CD68" s="2249"/>
      <c r="CE68" s="2249"/>
      <c r="CF68" s="2249"/>
      <c r="CG68" s="2249"/>
      <c r="CH68" s="2249"/>
      <c r="CI68" s="2250"/>
      <c r="CJ68" s="2248"/>
      <c r="CK68" s="2249"/>
      <c r="CL68" s="2249"/>
      <c r="CM68" s="2249"/>
      <c r="CN68" s="2249"/>
      <c r="CO68" s="2249"/>
      <c r="CP68" s="2249"/>
      <c r="CQ68" s="2249"/>
      <c r="CR68" s="2249"/>
      <c r="CS68" s="2249"/>
      <c r="CT68" s="3388"/>
      <c r="CU68" s="2250"/>
      <c r="CV68" s="1310" t="s">
        <v>494</v>
      </c>
      <c r="CW68" s="1645"/>
      <c r="CX68" s="1627"/>
      <c r="CY68" s="1627" t="str">
        <f>IF(T68="","",T68)</f>
        <v>Группа потребителей</v>
      </c>
      <c r="CZ68" s="1627"/>
      <c r="DA68" s="1627"/>
      <c r="DB68" s="1638">
        <v>0</v>
      </c>
    </row>
    <row s="1853" customFormat="1" customHeight="1" ht="23.25">
      <c r="A69" s="1366"/>
      <c r="B69" s="1366"/>
      <c r="C69" s="1366"/>
      <c r="D69" s="1366"/>
      <c r="E69" s="2262"/>
      <c r="F69" s="2262"/>
      <c r="G69" s="2262">
        <v>1</v>
      </c>
      <c r="H69" s="2262"/>
      <c r="I69" s="2289"/>
      <c r="J69" s="2289"/>
      <c r="K69" s="2259" t="str">
        <f>J68&amp;".1"</f>
        <v>1.1.2.1.1.1</v>
      </c>
      <c r="L69" s="1372"/>
      <c r="M69" s="1779"/>
      <c r="N69" s="1779"/>
      <c r="O69" s="1779"/>
      <c r="P69" s="2377"/>
      <c r="Q69" s="2377"/>
      <c r="R69" s="360">
        <v>1</v>
      </c>
      <c r="S69" s="2276" t="str">
        <f>$K69</f>
        <v>1.1.2.1.1.1</v>
      </c>
      <c r="T69" s="1440" t="s">
        <v>557</v>
      </c>
      <c r="U69" s="303"/>
      <c r="V69" s="754"/>
      <c r="W69" s="754"/>
      <c r="X69" s="754"/>
      <c r="Y69" s="754"/>
      <c r="Z69" s="754"/>
      <c r="AA69" s="754"/>
      <c r="AB69" s="754"/>
      <c r="AC69" s="2605"/>
      <c r="AD69" s="2110" t="s">
        <v>62</v>
      </c>
      <c r="AE69" s="2605"/>
      <c r="AF69" s="2110" t="s">
        <v>62</v>
      </c>
      <c r="AG69" s="754"/>
      <c r="AH69" s="754">
        <v>46.3</v>
      </c>
      <c r="AI69" s="754"/>
      <c r="AJ69" s="754"/>
      <c r="AK69" s="754">
        <f>AK73*1.2</f>
        <v>3893.508</v>
      </c>
      <c r="AL69" s="754"/>
      <c r="AM69" s="754"/>
      <c r="AN69" s="2605">
        <v>45658</v>
      </c>
      <c r="AO69" s="2110" t="s">
        <v>62</v>
      </c>
      <c r="AP69" s="2290">
        <v>45838</v>
      </c>
      <c r="AQ69" s="2110" t="s">
        <v>62</v>
      </c>
      <c r="AR69" s="754"/>
      <c r="AS69" s="754">
        <f>AS73</f>
        <v>53.35</v>
      </c>
      <c r="AT69" s="754"/>
      <c r="AU69" s="754"/>
      <c r="AV69" s="754">
        <f>AV73*1.2</f>
        <v>4405.032</v>
      </c>
      <c r="AW69" s="754"/>
      <c r="AX69" s="754"/>
      <c r="AY69" s="2605">
        <v>45839</v>
      </c>
      <c r="AZ69" s="2110" t="s">
        <v>62</v>
      </c>
      <c r="BA69" s="2605">
        <v>46203</v>
      </c>
      <c r="BB69" s="2110" t="s">
        <v>62</v>
      </c>
      <c r="BC69" s="754"/>
      <c r="BD69" s="754">
        <f>BD73</f>
        <v>50.77</v>
      </c>
      <c r="BE69" s="754"/>
      <c r="BF69" s="754"/>
      <c r="BG69" s="754">
        <f>BG73*1.2</f>
        <v>4632.54</v>
      </c>
      <c r="BH69" s="754"/>
      <c r="BI69" s="754"/>
      <c r="BJ69" s="2605">
        <v>46204</v>
      </c>
      <c r="BK69" s="2110" t="s">
        <v>62</v>
      </c>
      <c r="BL69" s="2605">
        <v>46568</v>
      </c>
      <c r="BM69" s="2110" t="s">
        <v>62</v>
      </c>
      <c r="BN69" s="754"/>
      <c r="BO69" s="754">
        <f>BO73</f>
        <v>53.21</v>
      </c>
      <c r="BP69" s="754"/>
      <c r="BQ69" s="754"/>
      <c r="BR69" s="754">
        <f>BR73*1.2</f>
        <v>4835.988</v>
      </c>
      <c r="BS69" s="754"/>
      <c r="BT69" s="754"/>
      <c r="BU69" s="2605">
        <v>46569</v>
      </c>
      <c r="BV69" s="2110" t="s">
        <v>62</v>
      </c>
      <c r="BW69" s="2605">
        <v>46934</v>
      </c>
      <c r="BX69" s="2110" t="s">
        <v>62</v>
      </c>
      <c r="BY69" s="754"/>
      <c r="BZ69" s="754">
        <f>BZ73</f>
        <v>55.76</v>
      </c>
      <c r="CA69" s="754"/>
      <c r="CB69" s="754"/>
      <c r="CC69" s="754">
        <f>CC73*1.2</f>
        <v>5052.54</v>
      </c>
      <c r="CD69" s="754"/>
      <c r="CE69" s="754"/>
      <c r="CF69" s="2605">
        <v>46935</v>
      </c>
      <c r="CG69" s="2110" t="s">
        <v>62</v>
      </c>
      <c r="CH69" s="2605">
        <v>47299</v>
      </c>
      <c r="CI69" s="2110" t="s">
        <v>62</v>
      </c>
      <c r="CJ69" s="754"/>
      <c r="CK69" s="754">
        <f>CK73</f>
        <v>58.44</v>
      </c>
      <c r="CL69" s="754"/>
      <c r="CM69" s="754"/>
      <c r="CN69" s="754">
        <f>CN73*1.2</f>
        <v>5277.636</v>
      </c>
      <c r="CO69" s="754"/>
      <c r="CP69" s="754"/>
      <c r="CQ69" s="2605">
        <v>47300</v>
      </c>
      <c r="CR69" s="2110" t="s">
        <v>62</v>
      </c>
      <c r="CS69" s="2605">
        <v>47483</v>
      </c>
      <c r="CT69" s="2110" t="s">
        <v>62</v>
      </c>
      <c r="CU69" s="1441"/>
      <c r="CV69"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9" s="1645">
        <f>STRCHECKDATE(V70:CU70)</f>
      </c>
      <c r="CX69" s="1627"/>
      <c r="CY69" s="1627" t="str">
        <f>IF(T69="","",T69)</f>
        <v>НМУП "СВ"</v>
      </c>
      <c r="CZ69" s="1627"/>
      <c r="DA69" s="1627"/>
      <c r="DB69" s="1638">
        <v>0</v>
      </c>
    </row>
    <row s="1853" customFormat="1" customHeight="1" ht="14.25">
      <c r="A70" s="1366"/>
      <c r="B70" s="1366"/>
      <c r="C70" s="1366"/>
      <c r="D70" s="1366"/>
      <c r="E70" s="2262"/>
      <c r="F70" s="2262"/>
      <c r="G70" s="2262">
        <v>1</v>
      </c>
      <c r="H70" s="2262"/>
      <c r="I70" s="2289"/>
      <c r="J70" s="2289"/>
      <c r="K70" s="2259"/>
      <c r="L70" s="1372"/>
      <c r="M70" s="1779"/>
      <c r="N70" s="1779"/>
      <c r="O70" s="1779"/>
      <c r="P70" s="2377"/>
      <c r="Q70" s="2377"/>
      <c r="R70" s="360"/>
      <c r="S70" s="2516"/>
      <c r="T70" s="303"/>
      <c r="U70" s="303"/>
      <c r="V70" s="328"/>
      <c r="W70" s="328"/>
      <c r="X70" s="328"/>
      <c r="Y70" s="328"/>
      <c r="Z70" s="328"/>
      <c r="AA70" s="328"/>
      <c r="AB70" s="328"/>
      <c r="AC70" s="2312"/>
      <c r="AD70" s="2110"/>
      <c r="AE70" s="2312"/>
      <c r="AF70" s="2110"/>
      <c r="AG70" s="328"/>
      <c r="AH70" s="328"/>
      <c r="AI70" s="328"/>
      <c r="AJ70" s="328"/>
      <c r="AK70" s="328"/>
      <c r="AL70" s="328"/>
      <c r="AM70" s="328"/>
      <c r="AN70" s="2312"/>
      <c r="AO70" s="2110"/>
      <c r="AP70" s="2291"/>
      <c r="AQ70" s="2110"/>
      <c r="AR70" s="328"/>
      <c r="AS70" s="328"/>
      <c r="AT70" s="328"/>
      <c r="AU70" s="328"/>
      <c r="AV70" s="328"/>
      <c r="AW70" s="328"/>
      <c r="AX70" s="328"/>
      <c r="AY70" s="2312"/>
      <c r="AZ70" s="2110"/>
      <c r="BA70" s="2312"/>
      <c r="BB70" s="2110"/>
      <c r="BC70" s="328"/>
      <c r="BD70" s="328"/>
      <c r="BE70" s="328"/>
      <c r="BF70" s="328"/>
      <c r="BG70" s="328"/>
      <c r="BH70" s="328"/>
      <c r="BI70" s="328"/>
      <c r="BJ70" s="2312"/>
      <c r="BK70" s="2110"/>
      <c r="BL70" s="2312"/>
      <c r="BM70" s="2110"/>
      <c r="BN70" s="328"/>
      <c r="BO70" s="328"/>
      <c r="BP70" s="328"/>
      <c r="BQ70" s="328"/>
      <c r="BR70" s="328"/>
      <c r="BS70" s="328"/>
      <c r="BT70" s="328"/>
      <c r="BU70" s="2312"/>
      <c r="BV70" s="2110"/>
      <c r="BW70" s="2312"/>
      <c r="BX70" s="2110"/>
      <c r="BY70" s="328"/>
      <c r="BZ70" s="328"/>
      <c r="CA70" s="328"/>
      <c r="CB70" s="328"/>
      <c r="CC70" s="328"/>
      <c r="CD70" s="328"/>
      <c r="CE70" s="328"/>
      <c r="CF70" s="2312"/>
      <c r="CG70" s="2110"/>
      <c r="CH70" s="2312"/>
      <c r="CI70" s="2110"/>
      <c r="CJ70" s="328"/>
      <c r="CK70" s="328"/>
      <c r="CL70" s="328"/>
      <c r="CM70" s="328"/>
      <c r="CN70" s="328"/>
      <c r="CO70" s="328"/>
      <c r="CP70" s="328"/>
      <c r="CQ70" s="2312"/>
      <c r="CR70" s="2110"/>
      <c r="CS70" s="2312"/>
      <c r="CT70" s="2110"/>
      <c r="CU70" s="1442"/>
      <c r="CV70" s="2352"/>
      <c r="CW70" s="1645"/>
      <c r="CX70" s="1627"/>
      <c r="CY70" s="1627" t="str">
        <f>IF(T70="","",T70)</f>
        <v/>
      </c>
      <c r="CZ70" s="1627"/>
      <c r="DA70" s="1627"/>
      <c r="DB70" s="1638">
        <v>0</v>
      </c>
    </row>
    <row s="1853" customFormat="1" customHeight="1" ht="21">
      <c r="A71" s="1366"/>
      <c r="B71" s="1366"/>
      <c r="C71" s="1366"/>
      <c r="D71" s="1366"/>
      <c r="E71" s="2262"/>
      <c r="F71" s="2262"/>
      <c r="G71" s="2262">
        <v>1</v>
      </c>
      <c r="H71" s="2262"/>
      <c r="I71" s="2289"/>
      <c r="J71" s="2259"/>
      <c r="K71" s="1366"/>
      <c r="L71" s="1372"/>
      <c r="M71" s="1779"/>
      <c r="N71" s="1779"/>
      <c r="O71" s="1779"/>
      <c r="P71" s="2377"/>
      <c r="Q71" s="2377"/>
      <c r="R71" s="359"/>
      <c r="S71" s="2900"/>
      <c r="T71" s="2901" t="s">
        <v>495</v>
      </c>
      <c r="U71" s="2902"/>
      <c r="V71" s="2903"/>
      <c r="W71" s="2904"/>
      <c r="X71" s="2905"/>
      <c r="Y71" s="2906"/>
      <c r="Z71" s="2907"/>
      <c r="AA71" s="2908"/>
      <c r="AB71" s="2909"/>
      <c r="AC71" s="2910"/>
      <c r="AD71" s="2911"/>
      <c r="AE71" s="2912"/>
      <c r="AF71" s="2913"/>
      <c r="AG71" s="2914"/>
      <c r="AH71" s="2915"/>
      <c r="AI71" s="2916"/>
      <c r="AJ71" s="2917"/>
      <c r="AK71" s="2918"/>
      <c r="AL71" s="2919"/>
      <c r="AM71" s="2920"/>
      <c r="AN71" s="2921"/>
      <c r="AO71" s="2922"/>
      <c r="AP71" s="2923"/>
      <c r="AQ71" s="2924"/>
      <c r="AR71" s="2925"/>
      <c r="AS71" s="2926"/>
      <c r="AT71" s="2927"/>
      <c r="AU71" s="2928"/>
      <c r="AV71" s="2929"/>
      <c r="AW71" s="2930"/>
      <c r="AX71" s="2931"/>
      <c r="AY71" s="2932"/>
      <c r="AZ71" s="2933"/>
      <c r="BA71" s="2934"/>
      <c r="BB71" s="2935"/>
      <c r="BC71" s="2936"/>
      <c r="BD71" s="2937"/>
      <c r="BE71" s="2938"/>
      <c r="BF71" s="2939"/>
      <c r="BG71" s="2940"/>
      <c r="BH71" s="2941"/>
      <c r="BI71" s="2942"/>
      <c r="BJ71" s="2943"/>
      <c r="BK71" s="2944"/>
      <c r="BL71" s="2945"/>
      <c r="BM71" s="3412"/>
      <c r="BN71" s="3688"/>
      <c r="BO71" s="3689"/>
      <c r="BP71" s="3690"/>
      <c r="BQ71" s="3691"/>
      <c r="BR71" s="3692"/>
      <c r="BS71" s="3693"/>
      <c r="BT71" s="3694"/>
      <c r="BU71" s="3695"/>
      <c r="BV71" s="3696"/>
      <c r="BW71" s="3697"/>
      <c r="BX71" s="3698"/>
      <c r="BY71" s="3699"/>
      <c r="BZ71" s="3700"/>
      <c r="CA71" s="3701"/>
      <c r="CB71" s="3702"/>
      <c r="CC71" s="3703"/>
      <c r="CD71" s="3704"/>
      <c r="CE71" s="3705"/>
      <c r="CF71" s="3706"/>
      <c r="CG71" s="3707"/>
      <c r="CH71" s="3708"/>
      <c r="CI71" s="3709"/>
      <c r="CJ71" s="3710"/>
      <c r="CK71" s="3711"/>
      <c r="CL71" s="3712"/>
      <c r="CM71" s="3713"/>
      <c r="CN71" s="3714"/>
      <c r="CO71" s="3715"/>
      <c r="CP71" s="3716"/>
      <c r="CQ71" s="3717"/>
      <c r="CR71" s="3718"/>
      <c r="CS71" s="3719"/>
      <c r="CT71" s="4029"/>
      <c r="CU71" s="2947"/>
      <c r="CV71" s="1261" t="s">
        <v>496</v>
      </c>
      <c r="CW71" s="1645"/>
      <c r="CX71" s="1627"/>
      <c r="CY71" s="1627" t="str">
        <f>IF(T71="","",T71)</f>
        <v>Добавить значение признака дифференциации</v>
      </c>
      <c r="CZ71" s="1627"/>
      <c r="DA71" s="1627"/>
      <c r="DB71" s="1638">
        <v>0</v>
      </c>
    </row>
    <row s="1853" customFormat="1" customHeight="1" ht="23.25">
      <c r="A72" s="1366"/>
      <c r="B72" s="1366"/>
      <c r="C72" s="1366"/>
      <c r="D72" s="1366"/>
      <c r="E72" s="2262"/>
      <c r="F72" s="2262"/>
      <c r="G72" s="2262"/>
      <c r="H72" s="2262"/>
      <c r="I72" s="2289"/>
      <c r="J72" s="2259" t="str">
        <f>I67&amp;".2"</f>
        <v>1.1.2.1.2</v>
      </c>
      <c r="K72" s="1366"/>
      <c r="L72" s="1372" t="s">
        <v>418</v>
      </c>
      <c r="M72" s="1779"/>
      <c r="N72" s="1779"/>
      <c r="O72" s="1779"/>
      <c r="P72" s="2377"/>
      <c r="Q72" s="686" t="s">
        <v>256</v>
      </c>
      <c r="R72" s="360"/>
      <c r="S72" s="2276" t="str">
        <f>$J72</f>
        <v>1.1.2.1.2</v>
      </c>
      <c r="T72" s="289" t="s">
        <v>419</v>
      </c>
      <c r="U72" s="303"/>
      <c r="V72" s="2248"/>
      <c r="W72" s="2249"/>
      <c r="X72" s="2249"/>
      <c r="Y72" s="2249"/>
      <c r="Z72" s="2249"/>
      <c r="AA72" s="2249"/>
      <c r="AB72" s="2249"/>
      <c r="AC72" s="2249"/>
      <c r="AD72" s="2249"/>
      <c r="AE72" s="2249"/>
      <c r="AF72" s="2250"/>
      <c r="AG72" s="2248" t="s">
        <v>555</v>
      </c>
      <c r="AH72" s="2249"/>
      <c r="AI72" s="2249"/>
      <c r="AJ72" s="2249"/>
      <c r="AK72" s="2249"/>
      <c r="AL72" s="2249"/>
      <c r="AM72" s="2249"/>
      <c r="AN72" s="2249"/>
      <c r="AO72" s="2249"/>
      <c r="AP72" s="2249"/>
      <c r="AQ72" s="2249"/>
      <c r="AR72" s="2248"/>
      <c r="AS72" s="2249"/>
      <c r="AT72" s="2249"/>
      <c r="AU72" s="2249"/>
      <c r="AV72" s="2249"/>
      <c r="AW72" s="2249"/>
      <c r="AX72" s="2249"/>
      <c r="AY72" s="2249"/>
      <c r="AZ72" s="2249"/>
      <c r="BA72" s="2249"/>
      <c r="BB72" s="2250"/>
      <c r="BC72" s="2248"/>
      <c r="BD72" s="2249"/>
      <c r="BE72" s="2249"/>
      <c r="BF72" s="2249"/>
      <c r="BG72" s="2249"/>
      <c r="BH72" s="2249"/>
      <c r="BI72" s="2249"/>
      <c r="BJ72" s="2249"/>
      <c r="BK72" s="2249"/>
      <c r="BL72" s="2249"/>
      <c r="BM72" s="3388"/>
      <c r="BN72" s="2248"/>
      <c r="BO72" s="2249"/>
      <c r="BP72" s="2249"/>
      <c r="BQ72" s="2249"/>
      <c r="BR72" s="2249"/>
      <c r="BS72" s="2249"/>
      <c r="BT72" s="2249"/>
      <c r="BU72" s="2249"/>
      <c r="BV72" s="2249"/>
      <c r="BW72" s="2249"/>
      <c r="BX72" s="2250"/>
      <c r="BY72" s="2248"/>
      <c r="BZ72" s="2249"/>
      <c r="CA72" s="2249"/>
      <c r="CB72" s="2249"/>
      <c r="CC72" s="2249"/>
      <c r="CD72" s="2249"/>
      <c r="CE72" s="2249"/>
      <c r="CF72" s="2249"/>
      <c r="CG72" s="2249"/>
      <c r="CH72" s="2249"/>
      <c r="CI72" s="2250"/>
      <c r="CJ72" s="2248"/>
      <c r="CK72" s="2249"/>
      <c r="CL72" s="2249"/>
      <c r="CM72" s="2249"/>
      <c r="CN72" s="2249"/>
      <c r="CO72" s="2249"/>
      <c r="CP72" s="2249"/>
      <c r="CQ72" s="2249"/>
      <c r="CR72" s="2249"/>
      <c r="CS72" s="2249"/>
      <c r="CT72" s="3388"/>
      <c r="CU72" s="2250"/>
      <c r="CV72" s="1310" t="s">
        <v>494</v>
      </c>
      <c r="CW72" s="1645"/>
      <c r="CX72" s="1627"/>
      <c r="CY72" s="1627" t="str">
        <f>IF(T72="","",T72)</f>
        <v>Группа потребителей</v>
      </c>
      <c r="CZ72" s="1627"/>
      <c r="DA72" s="1627"/>
      <c r="DB72" s="1638">
        <v>0</v>
      </c>
    </row>
    <row s="1853" customFormat="1" customHeight="1" ht="23.25">
      <c r="A73" s="1366"/>
      <c r="B73" s="1366"/>
      <c r="C73" s="1366"/>
      <c r="D73" s="1366"/>
      <c r="E73" s="2262"/>
      <c r="F73" s="2262"/>
      <c r="G73" s="2262"/>
      <c r="H73" s="2262"/>
      <c r="I73" s="2289"/>
      <c r="J73" s="2289" t="str">
        <f>I67&amp;".1"</f>
        <v>1.1.2.1.1</v>
      </c>
      <c r="K73" s="2259" t="str">
        <f>J72&amp;".1"</f>
        <v>1.1.2.1.2.1</v>
      </c>
      <c r="L73" s="1372"/>
      <c r="M73" s="1779"/>
      <c r="N73" s="1779"/>
      <c r="O73" s="1779"/>
      <c r="P73" s="2377"/>
      <c r="Q73" s="2377"/>
      <c r="R73" s="360">
        <v>1</v>
      </c>
      <c r="S73" s="2276" t="str">
        <f>$K73</f>
        <v>1.1.2.1.2.1</v>
      </c>
      <c r="T73" s="1440" t="s">
        <v>557</v>
      </c>
      <c r="U73" s="303"/>
      <c r="V73" s="754"/>
      <c r="W73" s="754"/>
      <c r="X73" s="754"/>
      <c r="Y73" s="754"/>
      <c r="Z73" s="754"/>
      <c r="AA73" s="754"/>
      <c r="AB73" s="754"/>
      <c r="AC73" s="2605"/>
      <c r="AD73" s="2110" t="s">
        <v>62</v>
      </c>
      <c r="AE73" s="2605"/>
      <c r="AF73" s="2110" t="s">
        <v>62</v>
      </c>
      <c r="AG73" s="754"/>
      <c r="AH73" s="754">
        <v>46.3</v>
      </c>
      <c r="AI73" s="754"/>
      <c r="AJ73" s="754"/>
      <c r="AK73" s="754">
        <f>AK77</f>
        <v>3244.59</v>
      </c>
      <c r="AL73" s="754"/>
      <c r="AM73" s="754"/>
      <c r="AN73" s="2605">
        <v>45658</v>
      </c>
      <c r="AO73" s="2110" t="s">
        <v>62</v>
      </c>
      <c r="AP73" s="2290">
        <v>45838</v>
      </c>
      <c r="AQ73" s="2110" t="s">
        <v>62</v>
      </c>
      <c r="AR73" s="754"/>
      <c r="AS73" s="754">
        <f>AS77</f>
        <v>53.35</v>
      </c>
      <c r="AT73" s="754"/>
      <c r="AU73" s="754"/>
      <c r="AV73" s="754">
        <f>AV77</f>
        <v>3670.86</v>
      </c>
      <c r="AW73" s="754"/>
      <c r="AX73" s="754"/>
      <c r="AY73" s="2605">
        <v>45839</v>
      </c>
      <c r="AZ73" s="2110" t="s">
        <v>62</v>
      </c>
      <c r="BA73" s="2605">
        <v>46203</v>
      </c>
      <c r="BB73" s="2110" t="s">
        <v>62</v>
      </c>
      <c r="BC73" s="754"/>
      <c r="BD73" s="754">
        <f>BD77</f>
        <v>50.77</v>
      </c>
      <c r="BE73" s="754"/>
      <c r="BF73" s="754"/>
      <c r="BG73" s="754">
        <f>BG77</f>
        <v>3860.45</v>
      </c>
      <c r="BH73" s="754"/>
      <c r="BI73" s="754"/>
      <c r="BJ73" s="2605">
        <v>46204</v>
      </c>
      <c r="BK73" s="2110" t="s">
        <v>62</v>
      </c>
      <c r="BL73" s="2605">
        <v>46568</v>
      </c>
      <c r="BM73" s="2110" t="s">
        <v>62</v>
      </c>
      <c r="BN73" s="754"/>
      <c r="BO73" s="754">
        <f>BO77</f>
        <v>53.21</v>
      </c>
      <c r="BP73" s="754"/>
      <c r="BQ73" s="754"/>
      <c r="BR73" s="754">
        <f>BR77</f>
        <v>4029.99</v>
      </c>
      <c r="BS73" s="754"/>
      <c r="BT73" s="754"/>
      <c r="BU73" s="2605">
        <v>46569</v>
      </c>
      <c r="BV73" s="2110" t="s">
        <v>62</v>
      </c>
      <c r="BW73" s="2605">
        <v>46934</v>
      </c>
      <c r="BX73" s="2110" t="s">
        <v>62</v>
      </c>
      <c r="BY73" s="754"/>
      <c r="BZ73" s="754">
        <f>BZ77</f>
        <v>55.76</v>
      </c>
      <c r="CA73" s="754"/>
      <c r="CB73" s="754"/>
      <c r="CC73" s="754">
        <f>CC77</f>
        <v>4210.45</v>
      </c>
      <c r="CD73" s="754"/>
      <c r="CE73" s="754"/>
      <c r="CF73" s="2605">
        <v>46935</v>
      </c>
      <c r="CG73" s="2110" t="s">
        <v>62</v>
      </c>
      <c r="CH73" s="2605">
        <v>47299</v>
      </c>
      <c r="CI73" s="2110" t="s">
        <v>62</v>
      </c>
      <c r="CJ73" s="754"/>
      <c r="CK73" s="754">
        <f>CK77</f>
        <v>58.44</v>
      </c>
      <c r="CL73" s="754"/>
      <c r="CM73" s="754"/>
      <c r="CN73" s="754">
        <f>CN77</f>
        <v>4398.03</v>
      </c>
      <c r="CO73" s="754"/>
      <c r="CP73" s="754"/>
      <c r="CQ73" s="2605">
        <v>47300</v>
      </c>
      <c r="CR73" s="2110" t="s">
        <v>62</v>
      </c>
      <c r="CS73" s="2605">
        <v>47483</v>
      </c>
      <c r="CT73" s="2110" t="s">
        <v>62</v>
      </c>
      <c r="CU73" s="1441"/>
      <c r="CV73"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3" s="1645">
        <f>STRCHECKDATE(V74:CU74)</f>
      </c>
      <c r="CX73" s="1627"/>
      <c r="CY73" s="1627" t="str">
        <f>IF(T73="","",T73)</f>
        <v>НМУП "СВ"</v>
      </c>
      <c r="CZ73" s="1627"/>
      <c r="DA73" s="1627"/>
      <c r="DB73" s="1638">
        <v>0</v>
      </c>
    </row>
    <row s="1853" customFormat="1" customHeight="1" ht="14.25">
      <c r="A74" s="1366"/>
      <c r="B74" s="1366"/>
      <c r="C74" s="1366"/>
      <c r="D74" s="1366"/>
      <c r="E74" s="2262"/>
      <c r="F74" s="2262"/>
      <c r="G74" s="2262"/>
      <c r="H74" s="2262"/>
      <c r="I74" s="2289"/>
      <c r="J74" s="2289" t="str">
        <f>I67&amp;".1"</f>
        <v>1.1.2.1.1</v>
      </c>
      <c r="K74" s="2259"/>
      <c r="L74" s="1372"/>
      <c r="M74" s="1779"/>
      <c r="N74" s="1779"/>
      <c r="O74" s="1779"/>
      <c r="P74" s="2377"/>
      <c r="Q74" s="2377"/>
      <c r="R74" s="360"/>
      <c r="S74" s="2516"/>
      <c r="T74" s="303"/>
      <c r="U74" s="303"/>
      <c r="V74" s="328"/>
      <c r="W74" s="328"/>
      <c r="X74" s="328"/>
      <c r="Y74" s="328"/>
      <c r="Z74" s="328"/>
      <c r="AA74" s="328"/>
      <c r="AB74" s="328"/>
      <c r="AC74" s="2312"/>
      <c r="AD74" s="2110"/>
      <c r="AE74" s="2312"/>
      <c r="AF74" s="2110"/>
      <c r="AG74" s="328"/>
      <c r="AH74" s="328"/>
      <c r="AI74" s="328"/>
      <c r="AJ74" s="328"/>
      <c r="AK74" s="328"/>
      <c r="AL74" s="328"/>
      <c r="AM74" s="328"/>
      <c r="AN74" s="2312"/>
      <c r="AO74" s="2110"/>
      <c r="AP74" s="2291"/>
      <c r="AQ74" s="2110"/>
      <c r="AR74" s="328"/>
      <c r="AS74" s="328"/>
      <c r="AT74" s="328"/>
      <c r="AU74" s="328"/>
      <c r="AV74" s="328"/>
      <c r="AW74" s="328"/>
      <c r="AX74" s="328"/>
      <c r="AY74" s="2312"/>
      <c r="AZ74" s="2110"/>
      <c r="BA74" s="2312"/>
      <c r="BB74" s="2110"/>
      <c r="BC74" s="328"/>
      <c r="BD74" s="328"/>
      <c r="BE74" s="328"/>
      <c r="BF74" s="328"/>
      <c r="BG74" s="328"/>
      <c r="BH74" s="328"/>
      <c r="BI74" s="328"/>
      <c r="BJ74" s="2312"/>
      <c r="BK74" s="2110"/>
      <c r="BL74" s="2312"/>
      <c r="BM74" s="2110"/>
      <c r="BN74" s="328"/>
      <c r="BO74" s="328"/>
      <c r="BP74" s="328"/>
      <c r="BQ74" s="328"/>
      <c r="BR74" s="328"/>
      <c r="BS74" s="328"/>
      <c r="BT74" s="328"/>
      <c r="BU74" s="2312"/>
      <c r="BV74" s="2110"/>
      <c r="BW74" s="2312"/>
      <c r="BX74" s="2110"/>
      <c r="BY74" s="328"/>
      <c r="BZ74" s="328"/>
      <c r="CA74" s="328"/>
      <c r="CB74" s="328"/>
      <c r="CC74" s="328"/>
      <c r="CD74" s="328"/>
      <c r="CE74" s="328"/>
      <c r="CF74" s="2312"/>
      <c r="CG74" s="2110"/>
      <c r="CH74" s="2312"/>
      <c r="CI74" s="2110"/>
      <c r="CJ74" s="328"/>
      <c r="CK74" s="328"/>
      <c r="CL74" s="328"/>
      <c r="CM74" s="328"/>
      <c r="CN74" s="328"/>
      <c r="CO74" s="328"/>
      <c r="CP74" s="328"/>
      <c r="CQ74" s="2312"/>
      <c r="CR74" s="2110"/>
      <c r="CS74" s="2312"/>
      <c r="CT74" s="2110"/>
      <c r="CU74" s="1442"/>
      <c r="CV74" s="2352"/>
      <c r="CW74" s="1645"/>
      <c r="CX74" s="1627"/>
      <c r="CY74" s="1627" t="str">
        <f>IF(T74="","",T74)</f>
        <v/>
      </c>
      <c r="CZ74" s="1627"/>
      <c r="DA74" s="1627"/>
      <c r="DB74" s="1638">
        <v>0</v>
      </c>
    </row>
    <row s="1853" customFormat="1" customHeight="1" ht="21">
      <c r="A75" s="1366"/>
      <c r="B75" s="1366"/>
      <c r="C75" s="1366"/>
      <c r="D75" s="1366"/>
      <c r="E75" s="2262"/>
      <c r="F75" s="2262"/>
      <c r="G75" s="2262"/>
      <c r="H75" s="2262"/>
      <c r="I75" s="2289"/>
      <c r="J75" s="2259" t="str">
        <f>I67&amp;".1"</f>
        <v>1.1.2.1.1</v>
      </c>
      <c r="K75" s="1366"/>
      <c r="L75" s="1372"/>
      <c r="M75" s="1779"/>
      <c r="N75" s="1779"/>
      <c r="O75" s="1779"/>
      <c r="P75" s="2377"/>
      <c r="Q75" s="2377"/>
      <c r="R75" s="359"/>
      <c r="S75" s="2948"/>
      <c r="T75" s="2949" t="s">
        <v>495</v>
      </c>
      <c r="U75" s="2950"/>
      <c r="V75" s="2951"/>
      <c r="W75" s="2952"/>
      <c r="X75" s="2953"/>
      <c r="Y75" s="2954"/>
      <c r="Z75" s="2955"/>
      <c r="AA75" s="2956"/>
      <c r="AB75" s="2957"/>
      <c r="AC75" s="2958"/>
      <c r="AD75" s="2959"/>
      <c r="AE75" s="2960"/>
      <c r="AF75" s="2961"/>
      <c r="AG75" s="2962"/>
      <c r="AH75" s="2963"/>
      <c r="AI75" s="2964"/>
      <c r="AJ75" s="2965"/>
      <c r="AK75" s="2966"/>
      <c r="AL75" s="2967"/>
      <c r="AM75" s="2968"/>
      <c r="AN75" s="2969"/>
      <c r="AO75" s="2970"/>
      <c r="AP75" s="2971"/>
      <c r="AQ75" s="2972"/>
      <c r="AR75" s="2973"/>
      <c r="AS75" s="2974"/>
      <c r="AT75" s="2975"/>
      <c r="AU75" s="2976"/>
      <c r="AV75" s="2977"/>
      <c r="AW75" s="2978"/>
      <c r="AX75" s="2979"/>
      <c r="AY75" s="2980"/>
      <c r="AZ75" s="2981"/>
      <c r="BA75" s="2982"/>
      <c r="BB75" s="2983"/>
      <c r="BC75" s="2984"/>
      <c r="BD75" s="2985"/>
      <c r="BE75" s="2986"/>
      <c r="BF75" s="2987"/>
      <c r="BG75" s="2988"/>
      <c r="BH75" s="2989"/>
      <c r="BI75" s="2990"/>
      <c r="BJ75" s="2991"/>
      <c r="BK75" s="2992"/>
      <c r="BL75" s="2993"/>
      <c r="BM75" s="3413"/>
      <c r="BN75" s="3721"/>
      <c r="BO75" s="3722"/>
      <c r="BP75" s="3723"/>
      <c r="BQ75" s="3724"/>
      <c r="BR75" s="3725"/>
      <c r="BS75" s="3726"/>
      <c r="BT75" s="3727"/>
      <c r="BU75" s="3728"/>
      <c r="BV75" s="3729"/>
      <c r="BW75" s="3730"/>
      <c r="BX75" s="3731"/>
      <c r="BY75" s="3732"/>
      <c r="BZ75" s="3733"/>
      <c r="CA75" s="3734"/>
      <c r="CB75" s="3735"/>
      <c r="CC75" s="3736"/>
      <c r="CD75" s="3737"/>
      <c r="CE75" s="3738"/>
      <c r="CF75" s="3739"/>
      <c r="CG75" s="3740"/>
      <c r="CH75" s="3741"/>
      <c r="CI75" s="3742"/>
      <c r="CJ75" s="3743"/>
      <c r="CK75" s="3744"/>
      <c r="CL75" s="3745"/>
      <c r="CM75" s="3746"/>
      <c r="CN75" s="3747"/>
      <c r="CO75" s="3748"/>
      <c r="CP75" s="3749"/>
      <c r="CQ75" s="3750"/>
      <c r="CR75" s="3751"/>
      <c r="CS75" s="3752"/>
      <c r="CT75" s="4030"/>
      <c r="CU75" s="2995"/>
      <c r="CV75" s="1261" t="s">
        <v>496</v>
      </c>
      <c r="CW75" s="1645"/>
      <c r="CX75" s="1627"/>
      <c r="CY75" s="1627" t="str">
        <f>IF(T75="","",T75)</f>
        <v>Добавить значение признака дифференциации</v>
      </c>
      <c r="CZ75" s="1627"/>
      <c r="DA75" s="1627"/>
      <c r="DB75" s="1638">
        <v>0</v>
      </c>
    </row>
    <row s="1853" customFormat="1" customHeight="1" ht="23.25">
      <c r="A76" s="1366"/>
      <c r="B76" s="1366"/>
      <c r="C76" s="1366"/>
      <c r="D76" s="1366"/>
      <c r="E76" s="2262"/>
      <c r="F76" s="2262"/>
      <c r="G76" s="2262"/>
      <c r="H76" s="2262"/>
      <c r="I76" s="2289"/>
      <c r="J76" s="2259" t="str">
        <f>I67&amp;".3"</f>
        <v>1.1.2.1.3</v>
      </c>
      <c r="K76" s="1366"/>
      <c r="L76" s="1372" t="s">
        <v>418</v>
      </c>
      <c r="M76" s="1779"/>
      <c r="N76" s="1779"/>
      <c r="O76" s="1779"/>
      <c r="P76" s="2377"/>
      <c r="Q76" s="686" t="s">
        <v>256</v>
      </c>
      <c r="R76" s="360"/>
      <c r="S76" s="2276" t="str">
        <f>$J76</f>
        <v>1.1.2.1.3</v>
      </c>
      <c r="T76" s="289" t="s">
        <v>419</v>
      </c>
      <c r="U76" s="303"/>
      <c r="V76" s="2248"/>
      <c r="W76" s="2249"/>
      <c r="X76" s="2249"/>
      <c r="Y76" s="2249"/>
      <c r="Z76" s="2249"/>
      <c r="AA76" s="2249"/>
      <c r="AB76" s="2249"/>
      <c r="AC76" s="2249"/>
      <c r="AD76" s="2249"/>
      <c r="AE76" s="2249"/>
      <c r="AF76" s="2250"/>
      <c r="AG76" s="2248" t="s">
        <v>556</v>
      </c>
      <c r="AH76" s="2249"/>
      <c r="AI76" s="2249"/>
      <c r="AJ76" s="2249"/>
      <c r="AK76" s="2249"/>
      <c r="AL76" s="2249"/>
      <c r="AM76" s="2249"/>
      <c r="AN76" s="2249"/>
      <c r="AO76" s="2249"/>
      <c r="AP76" s="2249"/>
      <c r="AQ76" s="2249"/>
      <c r="AR76" s="2248"/>
      <c r="AS76" s="2249"/>
      <c r="AT76" s="2249"/>
      <c r="AU76" s="2249"/>
      <c r="AV76" s="2249"/>
      <c r="AW76" s="2249"/>
      <c r="AX76" s="2249"/>
      <c r="AY76" s="2249"/>
      <c r="AZ76" s="2249"/>
      <c r="BA76" s="2249"/>
      <c r="BB76" s="2250"/>
      <c r="BC76" s="2248"/>
      <c r="BD76" s="2249"/>
      <c r="BE76" s="2249"/>
      <c r="BF76" s="2249"/>
      <c r="BG76" s="2249"/>
      <c r="BH76" s="2249"/>
      <c r="BI76" s="2249"/>
      <c r="BJ76" s="2249"/>
      <c r="BK76" s="2249"/>
      <c r="BL76" s="2249"/>
      <c r="BM76" s="3388"/>
      <c r="BN76" s="2248"/>
      <c r="BO76" s="2249"/>
      <c r="BP76" s="2249"/>
      <c r="BQ76" s="2249"/>
      <c r="BR76" s="2249"/>
      <c r="BS76" s="2249"/>
      <c r="BT76" s="2249"/>
      <c r="BU76" s="2249"/>
      <c r="BV76" s="2249"/>
      <c r="BW76" s="2249"/>
      <c r="BX76" s="2250"/>
      <c r="BY76" s="2248"/>
      <c r="BZ76" s="2249"/>
      <c r="CA76" s="2249"/>
      <c r="CB76" s="2249"/>
      <c r="CC76" s="2249"/>
      <c r="CD76" s="2249"/>
      <c r="CE76" s="2249"/>
      <c r="CF76" s="2249"/>
      <c r="CG76" s="2249"/>
      <c r="CH76" s="2249"/>
      <c r="CI76" s="2250"/>
      <c r="CJ76" s="2248"/>
      <c r="CK76" s="2249"/>
      <c r="CL76" s="2249"/>
      <c r="CM76" s="2249"/>
      <c r="CN76" s="2249"/>
      <c r="CO76" s="2249"/>
      <c r="CP76" s="2249"/>
      <c r="CQ76" s="2249"/>
      <c r="CR76" s="2249"/>
      <c r="CS76" s="2249"/>
      <c r="CT76" s="3388"/>
      <c r="CU76" s="2250"/>
      <c r="CV76" s="1310" t="s">
        <v>494</v>
      </c>
      <c r="CW76" s="1645"/>
      <c r="CX76" s="1627"/>
      <c r="CY76" s="1627" t="str">
        <f>IF(T76="","",T76)</f>
        <v>Группа потребителей</v>
      </c>
      <c r="CZ76" s="1627"/>
      <c r="DA76" s="1627"/>
      <c r="DB76" s="1638">
        <v>0</v>
      </c>
    </row>
    <row s="1853" customFormat="1" customHeight="1" ht="23.25">
      <c r="A77" s="1366"/>
      <c r="B77" s="1366"/>
      <c r="C77" s="1366"/>
      <c r="D77" s="1366"/>
      <c r="E77" s="2262"/>
      <c r="F77" s="2262"/>
      <c r="G77" s="2262"/>
      <c r="H77" s="2262"/>
      <c r="I77" s="2289"/>
      <c r="J77" s="2289" t="str">
        <f>I67&amp;".2"</f>
        <v>1.1.2.1.2</v>
      </c>
      <c r="K77" s="2259" t="str">
        <f>J76&amp;".1"</f>
        <v>1.1.2.1.3.1</v>
      </c>
      <c r="L77" s="1372"/>
      <c r="M77" s="1779"/>
      <c r="N77" s="1779"/>
      <c r="O77" s="1779"/>
      <c r="P77" s="2377"/>
      <c r="Q77" s="2377"/>
      <c r="R77" s="360">
        <v>1</v>
      </c>
      <c r="S77" s="2276" t="str">
        <f>$K77</f>
        <v>1.1.2.1.3.1</v>
      </c>
      <c r="T77" s="1440" t="s">
        <v>557</v>
      </c>
      <c r="U77" s="303"/>
      <c r="V77" s="754"/>
      <c r="W77" s="754"/>
      <c r="X77" s="754"/>
      <c r="Y77" s="754"/>
      <c r="Z77" s="754"/>
      <c r="AA77" s="754"/>
      <c r="AB77" s="754"/>
      <c r="AC77" s="2605"/>
      <c r="AD77" s="2110" t="s">
        <v>62</v>
      </c>
      <c r="AE77" s="2605"/>
      <c r="AF77" s="2110" t="s">
        <v>62</v>
      </c>
      <c r="AG77" s="754"/>
      <c r="AH77" s="754">
        <v>46.3</v>
      </c>
      <c r="AI77" s="754"/>
      <c r="AJ77" s="754"/>
      <c r="AK77" s="754">
        <f>AK61</f>
        <v>3244.59</v>
      </c>
      <c r="AL77" s="754"/>
      <c r="AM77" s="754"/>
      <c r="AN77" s="2605">
        <v>45658</v>
      </c>
      <c r="AO77" s="2110" t="s">
        <v>62</v>
      </c>
      <c r="AP77" s="2290">
        <v>45838</v>
      </c>
      <c r="AQ77" s="2110" t="s">
        <v>62</v>
      </c>
      <c r="AR77" s="754"/>
      <c r="AS77" s="754">
        <v>53.35</v>
      </c>
      <c r="AT77" s="754"/>
      <c r="AU77" s="754"/>
      <c r="AV77" s="754">
        <f>AV61</f>
        <v>3670.86</v>
      </c>
      <c r="AW77" s="754"/>
      <c r="AX77" s="754"/>
      <c r="AY77" s="2605">
        <v>45839</v>
      </c>
      <c r="AZ77" s="2110" t="s">
        <v>62</v>
      </c>
      <c r="BA77" s="2605">
        <v>46203</v>
      </c>
      <c r="BB77" s="2110" t="s">
        <v>62</v>
      </c>
      <c r="BC77" s="754"/>
      <c r="BD77" s="754">
        <v>50.77</v>
      </c>
      <c r="BE77" s="754"/>
      <c r="BF77" s="754"/>
      <c r="BG77" s="754">
        <f>BG61</f>
        <v>3860.45</v>
      </c>
      <c r="BH77" s="754"/>
      <c r="BI77" s="754"/>
      <c r="BJ77" s="2605">
        <v>46204</v>
      </c>
      <c r="BK77" s="2110" t="s">
        <v>62</v>
      </c>
      <c r="BL77" s="2605">
        <v>46568</v>
      </c>
      <c r="BM77" s="2110" t="s">
        <v>62</v>
      </c>
      <c r="BN77" s="754"/>
      <c r="BO77" s="754">
        <v>53.21</v>
      </c>
      <c r="BP77" s="754"/>
      <c r="BQ77" s="754"/>
      <c r="BR77" s="754">
        <f>BR61</f>
        <v>4029.99</v>
      </c>
      <c r="BS77" s="754"/>
      <c r="BT77" s="754"/>
      <c r="BU77" s="2605">
        <v>46569</v>
      </c>
      <c r="BV77" s="2110" t="s">
        <v>62</v>
      </c>
      <c r="BW77" s="2605">
        <v>46934</v>
      </c>
      <c r="BX77" s="2110" t="s">
        <v>62</v>
      </c>
      <c r="BY77" s="754"/>
      <c r="BZ77" s="754">
        <v>55.76</v>
      </c>
      <c r="CA77" s="754"/>
      <c r="CB77" s="754"/>
      <c r="CC77" s="754">
        <f>CC61</f>
        <v>4210.45</v>
      </c>
      <c r="CD77" s="754"/>
      <c r="CE77" s="754"/>
      <c r="CF77" s="2605">
        <v>46935</v>
      </c>
      <c r="CG77" s="2110" t="s">
        <v>62</v>
      </c>
      <c r="CH77" s="2605">
        <v>47299</v>
      </c>
      <c r="CI77" s="2110" t="s">
        <v>62</v>
      </c>
      <c r="CJ77" s="754"/>
      <c r="CK77" s="754">
        <v>58.44</v>
      </c>
      <c r="CL77" s="754"/>
      <c r="CM77" s="754"/>
      <c r="CN77" s="754">
        <f>CN61</f>
        <v>4398.03</v>
      </c>
      <c r="CO77" s="754"/>
      <c r="CP77" s="754"/>
      <c r="CQ77" s="2605">
        <v>47300</v>
      </c>
      <c r="CR77" s="2110" t="s">
        <v>62</v>
      </c>
      <c r="CS77" s="2605">
        <v>47483</v>
      </c>
      <c r="CT77" s="2110" t="s">
        <v>62</v>
      </c>
      <c r="CU77" s="1441"/>
      <c r="CV7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7" s="1645">
        <f>STRCHECKDATE(V78:CU78)</f>
      </c>
      <c r="CX77" s="1627"/>
      <c r="CY77" s="1627" t="str">
        <f>IF(T77="","",T77)</f>
        <v>НМУП "СВ"</v>
      </c>
      <c r="CZ77" s="1627"/>
      <c r="DA77" s="1627"/>
      <c r="DB77" s="1638">
        <v>0</v>
      </c>
    </row>
    <row s="1853" customFormat="1" customHeight="1" ht="14.25">
      <c r="A78" s="1366"/>
      <c r="B78" s="1366"/>
      <c r="C78" s="1366"/>
      <c r="D78" s="1366"/>
      <c r="E78" s="2262"/>
      <c r="F78" s="2262"/>
      <c r="G78" s="2262"/>
      <c r="H78" s="2262"/>
      <c r="I78" s="2289"/>
      <c r="J78" s="2289" t="str">
        <f>I67&amp;".2"</f>
        <v>1.1.2.1.2</v>
      </c>
      <c r="K78" s="2259"/>
      <c r="L78" s="1372"/>
      <c r="M78" s="1779"/>
      <c r="N78" s="1779"/>
      <c r="O78" s="1779"/>
      <c r="P78" s="2377"/>
      <c r="Q78" s="2377"/>
      <c r="R78" s="360"/>
      <c r="S78" s="2516"/>
      <c r="T78" s="303"/>
      <c r="U78" s="303"/>
      <c r="V78" s="328"/>
      <c r="W78" s="328"/>
      <c r="X78" s="328"/>
      <c r="Y78" s="328"/>
      <c r="Z78" s="328"/>
      <c r="AA78" s="328"/>
      <c r="AB78" s="328"/>
      <c r="AC78" s="2312"/>
      <c r="AD78" s="2110"/>
      <c r="AE78" s="2312"/>
      <c r="AF78" s="2110"/>
      <c r="AG78" s="328"/>
      <c r="AH78" s="328"/>
      <c r="AI78" s="328"/>
      <c r="AJ78" s="328"/>
      <c r="AK78" s="328"/>
      <c r="AL78" s="328"/>
      <c r="AM78" s="328"/>
      <c r="AN78" s="2312"/>
      <c r="AO78" s="2110"/>
      <c r="AP78" s="2291"/>
      <c r="AQ78" s="2110"/>
      <c r="AR78" s="328"/>
      <c r="AS78" s="328"/>
      <c r="AT78" s="328"/>
      <c r="AU78" s="328"/>
      <c r="AV78" s="328"/>
      <c r="AW78" s="328"/>
      <c r="AX78" s="328"/>
      <c r="AY78" s="2312"/>
      <c r="AZ78" s="2110"/>
      <c r="BA78" s="2312"/>
      <c r="BB78" s="2110"/>
      <c r="BC78" s="328"/>
      <c r="BD78" s="328"/>
      <c r="BE78" s="328"/>
      <c r="BF78" s="328"/>
      <c r="BG78" s="328"/>
      <c r="BH78" s="328"/>
      <c r="BI78" s="328"/>
      <c r="BJ78" s="2312"/>
      <c r="BK78" s="2110"/>
      <c r="BL78" s="2312"/>
      <c r="BM78" s="2110"/>
      <c r="BN78" s="328"/>
      <c r="BO78" s="328"/>
      <c r="BP78" s="328"/>
      <c r="BQ78" s="328"/>
      <c r="BR78" s="328"/>
      <c r="BS78" s="328"/>
      <c r="BT78" s="328"/>
      <c r="BU78" s="2312"/>
      <c r="BV78" s="2110"/>
      <c r="BW78" s="2312"/>
      <c r="BX78" s="2110"/>
      <c r="BY78" s="328"/>
      <c r="BZ78" s="328"/>
      <c r="CA78" s="328"/>
      <c r="CB78" s="328"/>
      <c r="CC78" s="328"/>
      <c r="CD78" s="328"/>
      <c r="CE78" s="328"/>
      <c r="CF78" s="2312"/>
      <c r="CG78" s="2110"/>
      <c r="CH78" s="2312"/>
      <c r="CI78" s="2110"/>
      <c r="CJ78" s="328"/>
      <c r="CK78" s="328"/>
      <c r="CL78" s="328"/>
      <c r="CM78" s="328"/>
      <c r="CN78" s="328"/>
      <c r="CO78" s="328"/>
      <c r="CP78" s="328"/>
      <c r="CQ78" s="2312"/>
      <c r="CR78" s="2110"/>
      <c r="CS78" s="2312"/>
      <c r="CT78" s="2110"/>
      <c r="CU78" s="1442"/>
      <c r="CV78" s="2352"/>
      <c r="CW78" s="1645"/>
      <c r="CX78" s="1627"/>
      <c r="CY78" s="1627" t="str">
        <f>IF(T78="","",T78)</f>
        <v/>
      </c>
      <c r="CZ78" s="1627"/>
      <c r="DA78" s="1627"/>
      <c r="DB78" s="1638">
        <v>0</v>
      </c>
    </row>
    <row s="1853" customFormat="1" customHeight="1" ht="21">
      <c r="A79" s="1366"/>
      <c r="B79" s="1366"/>
      <c r="C79" s="1366"/>
      <c r="D79" s="1366"/>
      <c r="E79" s="2262"/>
      <c r="F79" s="2262"/>
      <c r="G79" s="2262"/>
      <c r="H79" s="2262"/>
      <c r="I79" s="2289"/>
      <c r="J79" s="2259" t="str">
        <f>I67&amp;".2"</f>
        <v>1.1.2.1.2</v>
      </c>
      <c r="K79" s="1366"/>
      <c r="L79" s="1372"/>
      <c r="M79" s="1779"/>
      <c r="N79" s="1779"/>
      <c r="O79" s="1779"/>
      <c r="P79" s="2377"/>
      <c r="Q79" s="2377"/>
      <c r="R79" s="359"/>
      <c r="S79" s="2996"/>
      <c r="T79" s="2997" t="s">
        <v>495</v>
      </c>
      <c r="U79" s="2998"/>
      <c r="V79" s="2999"/>
      <c r="W79" s="3000"/>
      <c r="X79" s="3001"/>
      <c r="Y79" s="3002"/>
      <c r="Z79" s="3003"/>
      <c r="AA79" s="3004"/>
      <c r="AB79" s="3005"/>
      <c r="AC79" s="3006"/>
      <c r="AD79" s="3007"/>
      <c r="AE79" s="3008"/>
      <c r="AF79" s="3009"/>
      <c r="AG79" s="3010"/>
      <c r="AH79" s="3011"/>
      <c r="AI79" s="3012"/>
      <c r="AJ79" s="3013"/>
      <c r="AK79" s="3014"/>
      <c r="AL79" s="3015"/>
      <c r="AM79" s="3016"/>
      <c r="AN79" s="3017"/>
      <c r="AO79" s="3018"/>
      <c r="AP79" s="3019"/>
      <c r="AQ79" s="3020"/>
      <c r="AR79" s="3021"/>
      <c r="AS79" s="3022"/>
      <c r="AT79" s="3023"/>
      <c r="AU79" s="3024"/>
      <c r="AV79" s="3025"/>
      <c r="AW79" s="3026"/>
      <c r="AX79" s="3027"/>
      <c r="AY79" s="3028"/>
      <c r="AZ79" s="3029"/>
      <c r="BA79" s="3030"/>
      <c r="BB79" s="3031"/>
      <c r="BC79" s="3032"/>
      <c r="BD79" s="3033"/>
      <c r="BE79" s="3034"/>
      <c r="BF79" s="3035"/>
      <c r="BG79" s="3036"/>
      <c r="BH79" s="3037"/>
      <c r="BI79" s="3038"/>
      <c r="BJ79" s="3039"/>
      <c r="BK79" s="3040"/>
      <c r="BL79" s="3041"/>
      <c r="BM79" s="3414"/>
      <c r="BN79" s="3754"/>
      <c r="BO79" s="3755"/>
      <c r="BP79" s="3756"/>
      <c r="BQ79" s="3757"/>
      <c r="BR79" s="3758"/>
      <c r="BS79" s="3759"/>
      <c r="BT79" s="3760"/>
      <c r="BU79" s="3761"/>
      <c r="BV79" s="3762"/>
      <c r="BW79" s="3763"/>
      <c r="BX79" s="3764"/>
      <c r="BY79" s="3765"/>
      <c r="BZ79" s="3766"/>
      <c r="CA79" s="3767"/>
      <c r="CB79" s="3768"/>
      <c r="CC79" s="3769"/>
      <c r="CD79" s="3770"/>
      <c r="CE79" s="3771"/>
      <c r="CF79" s="3772"/>
      <c r="CG79" s="3773"/>
      <c r="CH79" s="3774"/>
      <c r="CI79" s="3775"/>
      <c r="CJ79" s="3776"/>
      <c r="CK79" s="3777"/>
      <c r="CL79" s="3778"/>
      <c r="CM79" s="3779"/>
      <c r="CN79" s="3780"/>
      <c r="CO79" s="3781"/>
      <c r="CP79" s="3782"/>
      <c r="CQ79" s="3783"/>
      <c r="CR79" s="3784"/>
      <c r="CS79" s="3785"/>
      <c r="CT79" s="4031"/>
      <c r="CU79" s="3043"/>
      <c r="CV79" s="1261" t="s">
        <v>496</v>
      </c>
      <c r="CW79" s="1645"/>
      <c r="CX79" s="1627"/>
      <c r="CY79" s="1627" t="str">
        <f>IF(T79="","",T79)</f>
        <v>Добавить значение признака дифференциации</v>
      </c>
      <c r="CZ79" s="1627"/>
      <c r="DA79" s="1627"/>
      <c r="DB79" s="1638">
        <v>0</v>
      </c>
    </row>
    <row s="1853" customFormat="1" customHeight="1" ht="21">
      <c r="A80" s="1366"/>
      <c r="B80" s="1366"/>
      <c r="C80" s="1366"/>
      <c r="D80" s="1366"/>
      <c r="E80" s="2262"/>
      <c r="F80" s="2262"/>
      <c r="G80" s="2262">
        <v>1</v>
      </c>
      <c r="H80" s="2262"/>
      <c r="I80" s="2259"/>
      <c r="J80" s="1366"/>
      <c r="K80" s="1366"/>
      <c r="L80" s="1372"/>
      <c r="M80" s="1779"/>
      <c r="N80" s="1779"/>
      <c r="O80" s="1779"/>
      <c r="P80" s="2377"/>
      <c r="Q80" s="2377"/>
      <c r="R80" s="359"/>
      <c r="S80" s="3044"/>
      <c r="T80" s="3045" t="s">
        <v>424</v>
      </c>
      <c r="U80" s="3046"/>
      <c r="V80" s="3047"/>
      <c r="W80" s="3048"/>
      <c r="X80" s="3049"/>
      <c r="Y80" s="3050"/>
      <c r="Z80" s="3051"/>
      <c r="AA80" s="3052"/>
      <c r="AB80" s="3053"/>
      <c r="AC80" s="3054"/>
      <c r="AD80" s="3055"/>
      <c r="AE80" s="3056"/>
      <c r="AF80" s="3057"/>
      <c r="AG80" s="3058"/>
      <c r="AH80" s="3059"/>
      <c r="AI80" s="3060"/>
      <c r="AJ80" s="3061"/>
      <c r="AK80" s="3062"/>
      <c r="AL80" s="3063"/>
      <c r="AM80" s="3064"/>
      <c r="AN80" s="3065"/>
      <c r="AO80" s="3066"/>
      <c r="AP80" s="3067"/>
      <c r="AQ80" s="3068"/>
      <c r="AR80" s="3069"/>
      <c r="AS80" s="3070"/>
      <c r="AT80" s="3071"/>
      <c r="AU80" s="3072"/>
      <c r="AV80" s="3073"/>
      <c r="AW80" s="3074"/>
      <c r="AX80" s="3075"/>
      <c r="AY80" s="3076"/>
      <c r="AZ80" s="3077"/>
      <c r="BA80" s="3078"/>
      <c r="BB80" s="3079"/>
      <c r="BC80" s="3080"/>
      <c r="BD80" s="3081"/>
      <c r="BE80" s="3082"/>
      <c r="BF80" s="3083"/>
      <c r="BG80" s="3084"/>
      <c r="BH80" s="3085"/>
      <c r="BI80" s="3086"/>
      <c r="BJ80" s="3087"/>
      <c r="BK80" s="3088"/>
      <c r="BL80" s="3089"/>
      <c r="BM80" s="3415"/>
      <c r="BN80" s="3787"/>
      <c r="BO80" s="3788"/>
      <c r="BP80" s="3789"/>
      <c r="BQ80" s="3790"/>
      <c r="BR80" s="3791"/>
      <c r="BS80" s="3792"/>
      <c r="BT80" s="3793"/>
      <c r="BU80" s="3794"/>
      <c r="BV80" s="3795"/>
      <c r="BW80" s="3796"/>
      <c r="BX80" s="3797"/>
      <c r="BY80" s="3798"/>
      <c r="BZ80" s="3799"/>
      <c r="CA80" s="3800"/>
      <c r="CB80" s="3801"/>
      <c r="CC80" s="3802"/>
      <c r="CD80" s="3803"/>
      <c r="CE80" s="3804"/>
      <c r="CF80" s="3805"/>
      <c r="CG80" s="3806"/>
      <c r="CH80" s="3807"/>
      <c r="CI80" s="3808"/>
      <c r="CJ80" s="3809"/>
      <c r="CK80" s="3810"/>
      <c r="CL80" s="3811"/>
      <c r="CM80" s="3812"/>
      <c r="CN80" s="3813"/>
      <c r="CO80" s="3814"/>
      <c r="CP80" s="3815"/>
      <c r="CQ80" s="3816"/>
      <c r="CR80" s="3817"/>
      <c r="CS80" s="3818"/>
      <c r="CT80" s="4032"/>
      <c r="CU80" s="3091"/>
      <c r="CV80" s="3092"/>
      <c r="CW80" s="1645"/>
      <c r="CX80" s="1627"/>
      <c r="CY80" s="1627" t="str">
        <f>IF(T80="","",T80)</f>
        <v>Добавить группу потребителей</v>
      </c>
      <c r="CZ80" s="1627"/>
      <c r="DA80" s="1627"/>
      <c r="DB80" s="1638">
        <v>0</v>
      </c>
    </row>
    <row s="1853" customFormat="1" customHeight="1" ht="21">
      <c r="A81" s="1366"/>
      <c r="B81" s="1366"/>
      <c r="C81" s="1366"/>
      <c r="D81" s="1366"/>
      <c r="E81" s="2262"/>
      <c r="F81" s="2262"/>
      <c r="G81" s="2262">
        <v>1</v>
      </c>
      <c r="H81" s="2261"/>
      <c r="I81" s="1366"/>
      <c r="J81" s="1366"/>
      <c r="K81" s="1366"/>
      <c r="L81" s="1372"/>
      <c r="M81" s="1368"/>
      <c r="N81" s="1368"/>
      <c r="O81" s="1369"/>
      <c r="P81" s="1826"/>
      <c r="Q81" s="378"/>
      <c r="R81" s="358"/>
      <c r="S81" s="3093"/>
      <c r="T81" s="3094" t="s">
        <v>497</v>
      </c>
      <c r="U81" s="3095"/>
      <c r="V81" s="3096"/>
      <c r="W81" s="3097"/>
      <c r="X81" s="3098"/>
      <c r="Y81" s="3099"/>
      <c r="Z81" s="3100"/>
      <c r="AA81" s="3101"/>
      <c r="AB81" s="3102"/>
      <c r="AC81" s="3103"/>
      <c r="AD81" s="3104"/>
      <c r="AE81" s="3105"/>
      <c r="AF81" s="3106"/>
      <c r="AG81" s="3107"/>
      <c r="AH81" s="3108"/>
      <c r="AI81" s="3109"/>
      <c r="AJ81" s="3110"/>
      <c r="AK81" s="3111"/>
      <c r="AL81" s="3112"/>
      <c r="AM81" s="3113"/>
      <c r="AN81" s="3114"/>
      <c r="AO81" s="3115"/>
      <c r="AP81" s="3116"/>
      <c r="AQ81" s="3117"/>
      <c r="AR81" s="3118"/>
      <c r="AS81" s="3119"/>
      <c r="AT81" s="3120"/>
      <c r="AU81" s="3121"/>
      <c r="AV81" s="3122"/>
      <c r="AW81" s="3123"/>
      <c r="AX81" s="3124"/>
      <c r="AY81" s="3125"/>
      <c r="AZ81" s="3126"/>
      <c r="BA81" s="3127"/>
      <c r="BB81" s="3128"/>
      <c r="BC81" s="3129"/>
      <c r="BD81" s="3130"/>
      <c r="BE81" s="3131"/>
      <c r="BF81" s="3132"/>
      <c r="BG81" s="3133"/>
      <c r="BH81" s="3134"/>
      <c r="BI81" s="3135"/>
      <c r="BJ81" s="3136"/>
      <c r="BK81" s="3137"/>
      <c r="BL81" s="3138"/>
      <c r="BM81" s="3416"/>
      <c r="BN81" s="3820"/>
      <c r="BO81" s="3821"/>
      <c r="BP81" s="3822"/>
      <c r="BQ81" s="3823"/>
      <c r="BR81" s="3824"/>
      <c r="BS81" s="3825"/>
      <c r="BT81" s="3826"/>
      <c r="BU81" s="3827"/>
      <c r="BV81" s="3828"/>
      <c r="BW81" s="3829"/>
      <c r="BX81" s="3830"/>
      <c r="BY81" s="3831"/>
      <c r="BZ81" s="3832"/>
      <c r="CA81" s="3833"/>
      <c r="CB81" s="3834"/>
      <c r="CC81" s="3835"/>
      <c r="CD81" s="3836"/>
      <c r="CE81" s="3837"/>
      <c r="CF81" s="3838"/>
      <c r="CG81" s="3839"/>
      <c r="CH81" s="3840"/>
      <c r="CI81" s="3841"/>
      <c r="CJ81" s="3842"/>
      <c r="CK81" s="3843"/>
      <c r="CL81" s="3844"/>
      <c r="CM81" s="3845"/>
      <c r="CN81" s="3846"/>
      <c r="CO81" s="3847"/>
      <c r="CP81" s="3848"/>
      <c r="CQ81" s="3849"/>
      <c r="CR81" s="3850"/>
      <c r="CS81" s="3851"/>
      <c r="CT81" s="4033"/>
      <c r="CU81" s="3140"/>
      <c r="CV81" s="3141"/>
      <c r="CW81" s="1645"/>
      <c r="CX81" s="1627"/>
      <c r="CY81" s="1627" t="str">
        <f>IF(T81="","",T81)</f>
        <v>Добавить наименование признака дифференциации</v>
      </c>
      <c r="CZ81" s="1627"/>
      <c r="DA81" s="1627"/>
      <c r="DB81" s="1638">
        <v>0</v>
      </c>
    </row>
    <row s="1853" customFormat="1" customHeight="1" ht="23.25">
      <c r="A82" s="1366"/>
      <c r="B82" s="1366"/>
      <c r="C82" s="1366" t="s">
        <v>261</v>
      </c>
      <c r="D82" s="1366"/>
      <c r="E82" s="2262"/>
      <c r="F82" s="2262"/>
      <c r="G82" s="2261" t="s">
        <v>91</v>
      </c>
      <c r="H82" s="1366"/>
      <c r="I82" s="1366"/>
      <c r="J82" s="1366"/>
      <c r="K82" s="1366"/>
      <c r="L82" s="1372"/>
      <c r="M82" s="1368"/>
      <c r="N82" s="1368"/>
      <c r="O82" s="1368"/>
      <c r="P82" s="357"/>
      <c r="Q82" s="355"/>
      <c r="R82" s="356"/>
      <c r="S82" s="2276" t="str">
        <f>INDEX(PT_DIFFERENTIATION_NUM_CS,MATCH(C82,PT_DIFFERENTIATION_CS_ID,0))</f>
        <v>1.1.3</v>
      </c>
      <c r="T82" s="312" t="s">
        <v>539</v>
      </c>
      <c r="U82" s="303"/>
      <c r="V82" s="2245"/>
      <c r="W82" s="2246"/>
      <c r="X82" s="2246"/>
      <c r="Y82" s="2246"/>
      <c r="Z82" s="2246"/>
      <c r="AA82" s="2246"/>
      <c r="AB82" s="2246"/>
      <c r="AC82" s="2246"/>
      <c r="AD82" s="2246"/>
      <c r="AE82" s="2246"/>
      <c r="AF82" s="2247"/>
      <c r="AG82" s="2245" t="str">
        <f>INDEX(PT_DIFFERENTIATION_CS,MATCH(C82,PT_DIFFERENTIATION_CS_ID,0))</f>
        <v>с. Спасское</v>
      </c>
      <c r="AH82" s="2246"/>
      <c r="AI82" s="2246"/>
      <c r="AJ82" s="2246"/>
      <c r="AK82" s="2246"/>
      <c r="AL82" s="2246"/>
      <c r="AM82" s="2246"/>
      <c r="AN82" s="2246"/>
      <c r="AO82" s="2246"/>
      <c r="AP82" s="2246"/>
      <c r="AQ82" s="2246"/>
      <c r="AR82" s="2245"/>
      <c r="AS82" s="2246"/>
      <c r="AT82" s="2246"/>
      <c r="AU82" s="2246"/>
      <c r="AV82" s="2246"/>
      <c r="AW82" s="2246"/>
      <c r="AX82" s="2246"/>
      <c r="AY82" s="2246"/>
      <c r="AZ82" s="2246"/>
      <c r="BA82" s="2246"/>
      <c r="BB82" s="2247"/>
      <c r="BC82" s="2245"/>
      <c r="BD82" s="2246"/>
      <c r="BE82" s="2246"/>
      <c r="BF82" s="2246"/>
      <c r="BG82" s="2246"/>
      <c r="BH82" s="2246"/>
      <c r="BI82" s="2246"/>
      <c r="BJ82" s="2246"/>
      <c r="BK82" s="2246"/>
      <c r="BL82" s="2246"/>
      <c r="BM82" s="3386"/>
      <c r="BN82" s="2245"/>
      <c r="BO82" s="2246"/>
      <c r="BP82" s="2246"/>
      <c r="BQ82" s="2246"/>
      <c r="BR82" s="2246"/>
      <c r="BS82" s="2246"/>
      <c r="BT82" s="2246"/>
      <c r="BU82" s="2246"/>
      <c r="BV82" s="2246"/>
      <c r="BW82" s="2246"/>
      <c r="BX82" s="2247"/>
      <c r="BY82" s="2245"/>
      <c r="BZ82" s="2246"/>
      <c r="CA82" s="2246"/>
      <c r="CB82" s="2246"/>
      <c r="CC82" s="2246"/>
      <c r="CD82" s="2246"/>
      <c r="CE82" s="2246"/>
      <c r="CF82" s="2246"/>
      <c r="CG82" s="2246"/>
      <c r="CH82" s="2246"/>
      <c r="CI82" s="2247"/>
      <c r="CJ82" s="2245"/>
      <c r="CK82" s="2246"/>
      <c r="CL82" s="2246"/>
      <c r="CM82" s="2246"/>
      <c r="CN82" s="2246"/>
      <c r="CO82" s="2246"/>
      <c r="CP82" s="2246"/>
      <c r="CQ82" s="2246"/>
      <c r="CR82" s="2246"/>
      <c r="CS82" s="2246"/>
      <c r="CT82" s="3386"/>
      <c r="CU82" s="2247"/>
      <c r="CV82" s="1261" t="s">
        <v>540</v>
      </c>
      <c r="CW82" s="1645"/>
      <c r="CX82" s="1627"/>
      <c r="CY82" s="1627" t="str">
        <f>IF(T82="","",T82)</f>
        <v>Наименование централизованной системы горячего водоснабжения</v>
      </c>
      <c r="CZ82" s="1627"/>
      <c r="DA82" s="1627"/>
      <c r="DB82" s="1638">
        <v>0</v>
      </c>
    </row>
    <row s="1853" customFormat="1" customHeight="1" ht="23.25">
      <c r="A83" s="1366"/>
      <c r="B83" s="1366"/>
      <c r="C83" s="1366"/>
      <c r="D83" s="1366"/>
      <c r="E83" s="2262"/>
      <c r="F83" s="2262"/>
      <c r="G83" s="2262" t="s">
        <v>111</v>
      </c>
      <c r="H83" s="2262"/>
      <c r="I83" s="2259" t="str">
        <f>S82&amp;".1"</f>
        <v>1.1.3.1</v>
      </c>
      <c r="J83" s="1366"/>
      <c r="K83" s="1366"/>
      <c r="L83" s="1372"/>
      <c r="M83" s="1779"/>
      <c r="N83" s="1779"/>
      <c r="O83" s="1779"/>
      <c r="P83" s="2377">
        <v>1</v>
      </c>
      <c r="Q83" s="2377"/>
      <c r="R83" s="359"/>
      <c r="S83" s="2276" t="str">
        <f>$I83</f>
        <v>1.1.3.1</v>
      </c>
      <c r="T83" s="288" t="s">
        <v>492</v>
      </c>
      <c r="U83" s="303"/>
      <c r="V83" s="2353"/>
      <c r="W83" s="2354"/>
      <c r="X83" s="2354"/>
      <c r="Y83" s="2354"/>
      <c r="Z83" s="2354"/>
      <c r="AA83" s="2354"/>
      <c r="AB83" s="2354"/>
      <c r="AC83" s="2354"/>
      <c r="AD83" s="2354"/>
      <c r="AE83" s="2354"/>
      <c r="AF83" s="2355"/>
      <c r="AG83" s="2356"/>
      <c r="AH83" s="2357"/>
      <c r="AI83" s="2357"/>
      <c r="AJ83" s="2357"/>
      <c r="AK83" s="2357"/>
      <c r="AL83" s="2357"/>
      <c r="AM83" s="2357"/>
      <c r="AN83" s="2357"/>
      <c r="AO83" s="2357"/>
      <c r="AP83" s="2357"/>
      <c r="AQ83" s="2357"/>
      <c r="AR83" s="2353"/>
      <c r="AS83" s="2354"/>
      <c r="AT83" s="2354"/>
      <c r="AU83" s="2354"/>
      <c r="AV83" s="2354"/>
      <c r="AW83" s="2354"/>
      <c r="AX83" s="2354"/>
      <c r="AY83" s="2354"/>
      <c r="AZ83" s="2354"/>
      <c r="BA83" s="2354"/>
      <c r="BB83" s="2355"/>
      <c r="BC83" s="2353"/>
      <c r="BD83" s="2354"/>
      <c r="BE83" s="2354"/>
      <c r="BF83" s="2354"/>
      <c r="BG83" s="2354"/>
      <c r="BH83" s="2354"/>
      <c r="BI83" s="2354"/>
      <c r="BJ83" s="2354"/>
      <c r="BK83" s="2354"/>
      <c r="BL83" s="2354"/>
      <c r="BM83" s="3387"/>
      <c r="BN83" s="2353"/>
      <c r="BO83" s="2354"/>
      <c r="BP83" s="2354"/>
      <c r="BQ83" s="2354"/>
      <c r="BR83" s="2354"/>
      <c r="BS83" s="2354"/>
      <c r="BT83" s="2354"/>
      <c r="BU83" s="2354"/>
      <c r="BV83" s="2354"/>
      <c r="BW83" s="2354"/>
      <c r="BX83" s="2355"/>
      <c r="BY83" s="2353"/>
      <c r="BZ83" s="2354"/>
      <c r="CA83" s="2354"/>
      <c r="CB83" s="2354"/>
      <c r="CC83" s="2354"/>
      <c r="CD83" s="2354"/>
      <c r="CE83" s="2354"/>
      <c r="CF83" s="2354"/>
      <c r="CG83" s="2354"/>
      <c r="CH83" s="2354"/>
      <c r="CI83" s="2355"/>
      <c r="CJ83" s="2353"/>
      <c r="CK83" s="2354"/>
      <c r="CL83" s="2354"/>
      <c r="CM83" s="2354"/>
      <c r="CN83" s="2354"/>
      <c r="CO83" s="2354"/>
      <c r="CP83" s="2354"/>
      <c r="CQ83" s="2354"/>
      <c r="CR83" s="2354"/>
      <c r="CS83" s="2354"/>
      <c r="CT83" s="3387"/>
      <c r="CU83" s="2358"/>
      <c r="CV83" s="1261" t="s">
        <v>493</v>
      </c>
      <c r="CW83" s="1645"/>
      <c r="CX83" s="1627"/>
      <c r="CY83" s="1627" t="str">
        <f>IF(T83="","",T83)</f>
        <v>Наименование признака дифференциации</v>
      </c>
      <c r="CZ83" s="1627"/>
      <c r="DA83" s="1627"/>
      <c r="DB83" s="1638">
        <v>0</v>
      </c>
    </row>
    <row s="1853" customFormat="1" customHeight="1" ht="23.25">
      <c r="A84" s="1366"/>
      <c r="B84" s="1366"/>
      <c r="C84" s="1366"/>
      <c r="D84" s="1366"/>
      <c r="E84" s="2262"/>
      <c r="F84" s="2262"/>
      <c r="G84" s="2262" t="s">
        <v>111</v>
      </c>
      <c r="H84" s="2262"/>
      <c r="I84" s="2289"/>
      <c r="J84" s="2259" t="str">
        <f>I83&amp;".1"</f>
        <v>1.1.3.1.1</v>
      </c>
      <c r="K84" s="1366"/>
      <c r="L84" s="1372" t="s">
        <v>418</v>
      </c>
      <c r="M84" s="1779"/>
      <c r="N84" s="1779"/>
      <c r="O84" s="1779"/>
      <c r="P84" s="2377"/>
      <c r="Q84" s="2377">
        <v>1</v>
      </c>
      <c r="R84" s="360"/>
      <c r="S84" s="2276" t="str">
        <f>$J84</f>
        <v>1.1.3.1.1</v>
      </c>
      <c r="T84" s="289" t="s">
        <v>419</v>
      </c>
      <c r="U84" s="303"/>
      <c r="V84" s="2248"/>
      <c r="W84" s="2249"/>
      <c r="X84" s="2249"/>
      <c r="Y84" s="2249"/>
      <c r="Z84" s="2249"/>
      <c r="AA84" s="2249"/>
      <c r="AB84" s="2249"/>
      <c r="AC84" s="2249"/>
      <c r="AD84" s="2249"/>
      <c r="AE84" s="2249"/>
      <c r="AF84" s="2250"/>
      <c r="AG84" s="2248" t="s">
        <v>552</v>
      </c>
      <c r="AH84" s="2249"/>
      <c r="AI84" s="2249"/>
      <c r="AJ84" s="2249"/>
      <c r="AK84" s="2249"/>
      <c r="AL84" s="2249"/>
      <c r="AM84" s="2249"/>
      <c r="AN84" s="2249"/>
      <c r="AO84" s="2249"/>
      <c r="AP84" s="2249"/>
      <c r="AQ84" s="2249"/>
      <c r="AR84" s="2248"/>
      <c r="AS84" s="2249"/>
      <c r="AT84" s="2249"/>
      <c r="AU84" s="2249"/>
      <c r="AV84" s="2249"/>
      <c r="AW84" s="2249"/>
      <c r="AX84" s="2249"/>
      <c r="AY84" s="2249"/>
      <c r="AZ84" s="2249"/>
      <c r="BA84" s="2249"/>
      <c r="BB84" s="2250"/>
      <c r="BC84" s="2248"/>
      <c r="BD84" s="2249"/>
      <c r="BE84" s="2249"/>
      <c r="BF84" s="2249"/>
      <c r="BG84" s="2249"/>
      <c r="BH84" s="2249"/>
      <c r="BI84" s="2249"/>
      <c r="BJ84" s="2249"/>
      <c r="BK84" s="2249"/>
      <c r="BL84" s="2249"/>
      <c r="BM84" s="3388"/>
      <c r="BN84" s="2248"/>
      <c r="BO84" s="2249"/>
      <c r="BP84" s="2249"/>
      <c r="BQ84" s="2249"/>
      <c r="BR84" s="2249"/>
      <c r="BS84" s="2249"/>
      <c r="BT84" s="2249"/>
      <c r="BU84" s="2249"/>
      <c r="BV84" s="2249"/>
      <c r="BW84" s="2249"/>
      <c r="BX84" s="2250"/>
      <c r="BY84" s="2248"/>
      <c r="BZ84" s="2249"/>
      <c r="CA84" s="2249"/>
      <c r="CB84" s="2249"/>
      <c r="CC84" s="2249"/>
      <c r="CD84" s="2249"/>
      <c r="CE84" s="2249"/>
      <c r="CF84" s="2249"/>
      <c r="CG84" s="2249"/>
      <c r="CH84" s="2249"/>
      <c r="CI84" s="2250"/>
      <c r="CJ84" s="2248"/>
      <c r="CK84" s="2249"/>
      <c r="CL84" s="2249"/>
      <c r="CM84" s="2249"/>
      <c r="CN84" s="2249"/>
      <c r="CO84" s="2249"/>
      <c r="CP84" s="2249"/>
      <c r="CQ84" s="2249"/>
      <c r="CR84" s="2249"/>
      <c r="CS84" s="2249"/>
      <c r="CT84" s="3388"/>
      <c r="CU84" s="2250"/>
      <c r="CV84" s="1310" t="s">
        <v>494</v>
      </c>
      <c r="CW84" s="1645"/>
      <c r="CX84" s="1627"/>
      <c r="CY84" s="1627" t="str">
        <f>IF(T84="","",T84)</f>
        <v>Группа потребителей</v>
      </c>
      <c r="CZ84" s="1627"/>
      <c r="DA84" s="1627"/>
      <c r="DB84" s="1638">
        <v>0</v>
      </c>
    </row>
    <row s="1853" customFormat="1" customHeight="1" ht="23.25">
      <c r="A85" s="1366"/>
      <c r="B85" s="1366"/>
      <c r="C85" s="1366"/>
      <c r="D85" s="1366"/>
      <c r="E85" s="2262"/>
      <c r="F85" s="2262"/>
      <c r="G85" s="2262" t="s">
        <v>111</v>
      </c>
      <c r="H85" s="2262"/>
      <c r="I85" s="2289"/>
      <c r="J85" s="2289"/>
      <c r="K85" s="2259" t="str">
        <f>J84&amp;".1"</f>
        <v>1.1.3.1.1.1</v>
      </c>
      <c r="L85" s="1372"/>
      <c r="M85" s="1779"/>
      <c r="N85" s="1779"/>
      <c r="O85" s="1779"/>
      <c r="P85" s="2377"/>
      <c r="Q85" s="2377"/>
      <c r="R85" s="360">
        <v>1</v>
      </c>
      <c r="S85" s="2276" t="str">
        <f>$K85</f>
        <v>1.1.3.1.1.1</v>
      </c>
      <c r="T85" s="1440" t="s">
        <v>558</v>
      </c>
      <c r="U85" s="303"/>
      <c r="V85" s="754"/>
      <c r="W85" s="754"/>
      <c r="X85" s="754"/>
      <c r="Y85" s="754"/>
      <c r="Z85" s="754"/>
      <c r="AA85" s="754"/>
      <c r="AB85" s="754"/>
      <c r="AC85" s="2605"/>
      <c r="AD85" s="2110" t="s">
        <v>62</v>
      </c>
      <c r="AE85" s="2605"/>
      <c r="AF85" s="2110" t="s">
        <v>62</v>
      </c>
      <c r="AG85" s="754"/>
      <c r="AH85" s="754">
        <f>AH89*1.2</f>
        <v>19.728</v>
      </c>
      <c r="AI85" s="754"/>
      <c r="AJ85" s="754"/>
      <c r="AK85" s="754">
        <f>AK89*1.2</f>
        <v>3893.508</v>
      </c>
      <c r="AL85" s="754"/>
      <c r="AM85" s="754"/>
      <c r="AN85" s="2605">
        <v>45658</v>
      </c>
      <c r="AO85" s="2110" t="s">
        <v>62</v>
      </c>
      <c r="AP85" s="2290">
        <v>45838</v>
      </c>
      <c r="AQ85" s="2110" t="s">
        <v>62</v>
      </c>
      <c r="AR85" s="754"/>
      <c r="AS85" s="754">
        <v>20.91</v>
      </c>
      <c r="AT85" s="754"/>
      <c r="AU85" s="754"/>
      <c r="AV85" s="754">
        <f>AV89*1.2</f>
        <v>4405.032</v>
      </c>
      <c r="AW85" s="754"/>
      <c r="AX85" s="754"/>
      <c r="AY85" s="2605">
        <v>45839</v>
      </c>
      <c r="AZ85" s="2110" t="s">
        <v>62</v>
      </c>
      <c r="BA85" s="2605">
        <v>46203</v>
      </c>
      <c r="BB85" s="2110" t="s">
        <v>62</v>
      </c>
      <c r="BC85" s="754"/>
      <c r="BD85" s="754">
        <f>BD89*1.2</f>
        <v>21.408</v>
      </c>
      <c r="BE85" s="754"/>
      <c r="BF85" s="754"/>
      <c r="BG85" s="754">
        <f>BG89*1.2</f>
        <v>4632.54</v>
      </c>
      <c r="BH85" s="754"/>
      <c r="BI85" s="754"/>
      <c r="BJ85" s="2605">
        <v>46204</v>
      </c>
      <c r="BK85" s="2110" t="s">
        <v>62</v>
      </c>
      <c r="BL85" s="2605">
        <v>46568</v>
      </c>
      <c r="BM85" s="2110" t="s">
        <v>62</v>
      </c>
      <c r="BN85" s="754"/>
      <c r="BO85" s="754">
        <f>BO89*1.2</f>
        <v>22.164</v>
      </c>
      <c r="BP85" s="754"/>
      <c r="BQ85" s="754"/>
      <c r="BR85" s="754">
        <f>BR89*1.2</f>
        <v>4835.988</v>
      </c>
      <c r="BS85" s="754"/>
      <c r="BT85" s="754"/>
      <c r="BU85" s="2605">
        <v>46569</v>
      </c>
      <c r="BV85" s="2110" t="s">
        <v>62</v>
      </c>
      <c r="BW85" s="2605">
        <v>46934</v>
      </c>
      <c r="BX85" s="2110" t="s">
        <v>62</v>
      </c>
      <c r="BY85" s="754"/>
      <c r="BZ85" s="754">
        <v>22.95</v>
      </c>
      <c r="CA85" s="754"/>
      <c r="CB85" s="754"/>
      <c r="CC85" s="754">
        <f>CC89*1.2</f>
        <v>5052.54</v>
      </c>
      <c r="CD85" s="754"/>
      <c r="CE85" s="754"/>
      <c r="CF85" s="2605">
        <v>46935</v>
      </c>
      <c r="CG85" s="2110" t="s">
        <v>62</v>
      </c>
      <c r="CH85" s="2605">
        <v>47299</v>
      </c>
      <c r="CI85" s="2110" t="s">
        <v>62</v>
      </c>
      <c r="CJ85" s="754"/>
      <c r="CK85" s="754">
        <f>CK89*1.2</f>
        <v>24.048</v>
      </c>
      <c r="CL85" s="754"/>
      <c r="CM85" s="754"/>
      <c r="CN85" s="754">
        <f>CN89*1.2</f>
        <v>5277.636</v>
      </c>
      <c r="CO85" s="754"/>
      <c r="CP85" s="754"/>
      <c r="CQ85" s="2605">
        <v>47300</v>
      </c>
      <c r="CR85" s="2110" t="s">
        <v>62</v>
      </c>
      <c r="CS85" s="2605">
        <v>47483</v>
      </c>
      <c r="CT85" s="2110" t="s">
        <v>62</v>
      </c>
      <c r="CU85" s="1441"/>
      <c r="CV85"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85" s="1645">
        <f>STRCHECKDATE(V86:CU86)</f>
      </c>
      <c r="CX85" s="1627"/>
      <c r="CY85" s="1627" t="str">
        <f>IF(T85="","",T85)</f>
        <v>ООО "Спасское" имени В.А. Стародубцева</v>
      </c>
      <c r="CZ85" s="1627"/>
      <c r="DA85" s="1627"/>
      <c r="DB85" s="1638">
        <v>0</v>
      </c>
    </row>
    <row s="1853" customFormat="1" customHeight="1" ht="14.25">
      <c r="A86" s="1366"/>
      <c r="B86" s="1366"/>
      <c r="C86" s="1366"/>
      <c r="D86" s="1366"/>
      <c r="E86" s="2262"/>
      <c r="F86" s="2262"/>
      <c r="G86" s="2262" t="s">
        <v>111</v>
      </c>
      <c r="H86" s="2262"/>
      <c r="I86" s="2289"/>
      <c r="J86" s="2289"/>
      <c r="K86" s="2259"/>
      <c r="L86" s="1372"/>
      <c r="M86" s="1779"/>
      <c r="N86" s="1779"/>
      <c r="O86" s="1779"/>
      <c r="P86" s="2377"/>
      <c r="Q86" s="2377"/>
      <c r="R86" s="360"/>
      <c r="S86" s="2516"/>
      <c r="T86" s="303"/>
      <c r="U86" s="303"/>
      <c r="V86" s="328"/>
      <c r="W86" s="328"/>
      <c r="X86" s="328"/>
      <c r="Y86" s="328"/>
      <c r="Z86" s="328"/>
      <c r="AA86" s="328"/>
      <c r="AB86" s="328"/>
      <c r="AC86" s="2312"/>
      <c r="AD86" s="2110"/>
      <c r="AE86" s="2312"/>
      <c r="AF86" s="2110"/>
      <c r="AG86" s="328"/>
      <c r="AH86" s="328"/>
      <c r="AI86" s="328"/>
      <c r="AJ86" s="328"/>
      <c r="AK86" s="328"/>
      <c r="AL86" s="328"/>
      <c r="AM86" s="328"/>
      <c r="AN86" s="2312"/>
      <c r="AO86" s="2110"/>
      <c r="AP86" s="2291"/>
      <c r="AQ86" s="2110"/>
      <c r="AR86" s="328"/>
      <c r="AS86" s="328"/>
      <c r="AT86" s="328"/>
      <c r="AU86" s="328"/>
      <c r="AV86" s="328"/>
      <c r="AW86" s="328"/>
      <c r="AX86" s="328"/>
      <c r="AY86" s="2312"/>
      <c r="AZ86" s="2110"/>
      <c r="BA86" s="2312"/>
      <c r="BB86" s="2110"/>
      <c r="BC86" s="328"/>
      <c r="BD86" s="328"/>
      <c r="BE86" s="328"/>
      <c r="BF86" s="328"/>
      <c r="BG86" s="328"/>
      <c r="BH86" s="328"/>
      <c r="BI86" s="328"/>
      <c r="BJ86" s="2312"/>
      <c r="BK86" s="2110"/>
      <c r="BL86" s="2312"/>
      <c r="BM86" s="2110"/>
      <c r="BN86" s="328"/>
      <c r="BO86" s="328"/>
      <c r="BP86" s="328"/>
      <c r="BQ86" s="328"/>
      <c r="BR86" s="328"/>
      <c r="BS86" s="328"/>
      <c r="BT86" s="328"/>
      <c r="BU86" s="2312"/>
      <c r="BV86" s="2110"/>
      <c r="BW86" s="2312"/>
      <c r="BX86" s="2110"/>
      <c r="BY86" s="328"/>
      <c r="BZ86" s="328"/>
      <c r="CA86" s="328"/>
      <c r="CB86" s="328"/>
      <c r="CC86" s="328"/>
      <c r="CD86" s="328"/>
      <c r="CE86" s="328"/>
      <c r="CF86" s="2312"/>
      <c r="CG86" s="2110"/>
      <c r="CH86" s="2312"/>
      <c r="CI86" s="2110"/>
      <c r="CJ86" s="328"/>
      <c r="CK86" s="328"/>
      <c r="CL86" s="328"/>
      <c r="CM86" s="328"/>
      <c r="CN86" s="328"/>
      <c r="CO86" s="328"/>
      <c r="CP86" s="328"/>
      <c r="CQ86" s="2312"/>
      <c r="CR86" s="2110"/>
      <c r="CS86" s="2312"/>
      <c r="CT86" s="2110"/>
      <c r="CU86" s="1442"/>
      <c r="CV86" s="2352"/>
      <c r="CW86" s="1645"/>
      <c r="CX86" s="1627"/>
      <c r="CY86" s="1627" t="str">
        <f>IF(T86="","",T86)</f>
        <v/>
      </c>
      <c r="CZ86" s="1627"/>
      <c r="DA86" s="1627"/>
      <c r="DB86" s="1638">
        <v>0</v>
      </c>
    </row>
    <row s="1853" customFormat="1" customHeight="1" ht="21">
      <c r="A87" s="1366"/>
      <c r="B87" s="1366"/>
      <c r="C87" s="1366"/>
      <c r="D87" s="1366"/>
      <c r="E87" s="2262"/>
      <c r="F87" s="2262"/>
      <c r="G87" s="2262" t="s">
        <v>111</v>
      </c>
      <c r="H87" s="2262"/>
      <c r="I87" s="2289"/>
      <c r="J87" s="2259"/>
      <c r="K87" s="1366"/>
      <c r="L87" s="1372"/>
      <c r="M87" s="1779"/>
      <c r="N87" s="1779"/>
      <c r="O87" s="1779"/>
      <c r="P87" s="2377"/>
      <c r="Q87" s="2377"/>
      <c r="R87" s="359"/>
      <c r="S87" s="3142"/>
      <c r="T87" s="3143" t="s">
        <v>495</v>
      </c>
      <c r="U87" s="3144"/>
      <c r="V87" s="3145"/>
      <c r="W87" s="3146"/>
      <c r="X87" s="3147"/>
      <c r="Y87" s="3148"/>
      <c r="Z87" s="3149"/>
      <c r="AA87" s="3150"/>
      <c r="AB87" s="3151"/>
      <c r="AC87" s="3152"/>
      <c r="AD87" s="3153"/>
      <c r="AE87" s="3154"/>
      <c r="AF87" s="3155"/>
      <c r="AG87" s="3156"/>
      <c r="AH87" s="3157"/>
      <c r="AI87" s="3158"/>
      <c r="AJ87" s="3159"/>
      <c r="AK87" s="3160"/>
      <c r="AL87" s="3161"/>
      <c r="AM87" s="3162"/>
      <c r="AN87" s="3163"/>
      <c r="AO87" s="3164"/>
      <c r="AP87" s="3165"/>
      <c r="AQ87" s="3166"/>
      <c r="AR87" s="3167"/>
      <c r="AS87" s="3168"/>
      <c r="AT87" s="3169"/>
      <c r="AU87" s="3170"/>
      <c r="AV87" s="3171"/>
      <c r="AW87" s="3172"/>
      <c r="AX87" s="3173"/>
      <c r="AY87" s="3174"/>
      <c r="AZ87" s="3175"/>
      <c r="BA87" s="3176"/>
      <c r="BB87" s="3177"/>
      <c r="BC87" s="3178"/>
      <c r="BD87" s="3179"/>
      <c r="BE87" s="3180"/>
      <c r="BF87" s="3181"/>
      <c r="BG87" s="3182"/>
      <c r="BH87" s="3183"/>
      <c r="BI87" s="3184"/>
      <c r="BJ87" s="3185"/>
      <c r="BK87" s="3186"/>
      <c r="BL87" s="3187"/>
      <c r="BM87" s="3417"/>
      <c r="BN87" s="3853"/>
      <c r="BO87" s="3854"/>
      <c r="BP87" s="3855"/>
      <c r="BQ87" s="3856"/>
      <c r="BR87" s="3857"/>
      <c r="BS87" s="3858"/>
      <c r="BT87" s="3859"/>
      <c r="BU87" s="3860"/>
      <c r="BV87" s="3861"/>
      <c r="BW87" s="3862"/>
      <c r="BX87" s="3863"/>
      <c r="BY87" s="3864"/>
      <c r="BZ87" s="3865"/>
      <c r="CA87" s="3866"/>
      <c r="CB87" s="3867"/>
      <c r="CC87" s="3868"/>
      <c r="CD87" s="3869"/>
      <c r="CE87" s="3870"/>
      <c r="CF87" s="3871"/>
      <c r="CG87" s="3872"/>
      <c r="CH87" s="3873"/>
      <c r="CI87" s="3874"/>
      <c r="CJ87" s="3875"/>
      <c r="CK87" s="3876"/>
      <c r="CL87" s="3877"/>
      <c r="CM87" s="3878"/>
      <c r="CN87" s="3879"/>
      <c r="CO87" s="3880"/>
      <c r="CP87" s="3881"/>
      <c r="CQ87" s="3882"/>
      <c r="CR87" s="3883"/>
      <c r="CS87" s="3884"/>
      <c r="CT87" s="4034"/>
      <c r="CU87" s="3189"/>
      <c r="CV87" s="1261" t="s">
        <v>496</v>
      </c>
      <c r="CW87" s="1645"/>
      <c r="CX87" s="1627"/>
      <c r="CY87" s="1627" t="str">
        <f>IF(T87="","",T87)</f>
        <v>Добавить значение признака дифференциации</v>
      </c>
      <c r="CZ87" s="1627"/>
      <c r="DA87" s="1627"/>
      <c r="DB87" s="1638">
        <v>0</v>
      </c>
    </row>
    <row s="1853" customFormat="1" customHeight="1" ht="23.25">
      <c r="A88" s="1366"/>
      <c r="B88" s="1366"/>
      <c r="C88" s="1366"/>
      <c r="D88" s="1366"/>
      <c r="E88" s="2262"/>
      <c r="F88" s="2262"/>
      <c r="G88" s="2262"/>
      <c r="H88" s="2262"/>
      <c r="I88" s="2289"/>
      <c r="J88" s="2259" t="str">
        <f>I83&amp;".2"</f>
        <v>1.1.3.1.2</v>
      </c>
      <c r="K88" s="1366"/>
      <c r="L88" s="1372" t="s">
        <v>418</v>
      </c>
      <c r="M88" s="1779"/>
      <c r="N88" s="1779"/>
      <c r="O88" s="1779"/>
      <c r="P88" s="2377"/>
      <c r="Q88" s="686" t="s">
        <v>256</v>
      </c>
      <c r="R88" s="360"/>
      <c r="S88" s="2276" t="str">
        <f>$J88</f>
        <v>1.1.3.1.2</v>
      </c>
      <c r="T88" s="289" t="s">
        <v>419</v>
      </c>
      <c r="U88" s="303"/>
      <c r="V88" s="2248"/>
      <c r="W88" s="2249"/>
      <c r="X88" s="2249"/>
      <c r="Y88" s="2249"/>
      <c r="Z88" s="2249"/>
      <c r="AA88" s="2249"/>
      <c r="AB88" s="2249"/>
      <c r="AC88" s="2249"/>
      <c r="AD88" s="2249"/>
      <c r="AE88" s="2249"/>
      <c r="AF88" s="2250"/>
      <c r="AG88" s="2248" t="s">
        <v>555</v>
      </c>
      <c r="AH88" s="2249"/>
      <c r="AI88" s="2249"/>
      <c r="AJ88" s="2249"/>
      <c r="AK88" s="2249"/>
      <c r="AL88" s="2249"/>
      <c r="AM88" s="2249"/>
      <c r="AN88" s="2249"/>
      <c r="AO88" s="2249"/>
      <c r="AP88" s="2249"/>
      <c r="AQ88" s="2249"/>
      <c r="AR88" s="2248"/>
      <c r="AS88" s="2249"/>
      <c r="AT88" s="2249"/>
      <c r="AU88" s="2249"/>
      <c r="AV88" s="2249"/>
      <c r="AW88" s="2249"/>
      <c r="AX88" s="2249"/>
      <c r="AY88" s="2249"/>
      <c r="AZ88" s="2249"/>
      <c r="BA88" s="2249"/>
      <c r="BB88" s="2250"/>
      <c r="BC88" s="2248"/>
      <c r="BD88" s="2249"/>
      <c r="BE88" s="2249"/>
      <c r="BF88" s="2249"/>
      <c r="BG88" s="2249"/>
      <c r="BH88" s="2249"/>
      <c r="BI88" s="2249"/>
      <c r="BJ88" s="2249"/>
      <c r="BK88" s="2249"/>
      <c r="BL88" s="2249"/>
      <c r="BM88" s="3388"/>
      <c r="BN88" s="2248"/>
      <c r="BO88" s="2249"/>
      <c r="BP88" s="2249"/>
      <c r="BQ88" s="2249"/>
      <c r="BR88" s="2249"/>
      <c r="BS88" s="2249"/>
      <c r="BT88" s="2249"/>
      <c r="BU88" s="2249"/>
      <c r="BV88" s="2249"/>
      <c r="BW88" s="2249"/>
      <c r="BX88" s="2250"/>
      <c r="BY88" s="2248"/>
      <c r="BZ88" s="2249"/>
      <c r="CA88" s="2249"/>
      <c r="CB88" s="2249"/>
      <c r="CC88" s="2249"/>
      <c r="CD88" s="2249"/>
      <c r="CE88" s="2249"/>
      <c r="CF88" s="2249"/>
      <c r="CG88" s="2249"/>
      <c r="CH88" s="2249"/>
      <c r="CI88" s="2250"/>
      <c r="CJ88" s="2248"/>
      <c r="CK88" s="2249"/>
      <c r="CL88" s="2249"/>
      <c r="CM88" s="2249"/>
      <c r="CN88" s="2249"/>
      <c r="CO88" s="2249"/>
      <c r="CP88" s="2249"/>
      <c r="CQ88" s="2249"/>
      <c r="CR88" s="2249"/>
      <c r="CS88" s="2249"/>
      <c r="CT88" s="3388"/>
      <c r="CU88" s="2250"/>
      <c r="CV88" s="1310" t="s">
        <v>494</v>
      </c>
      <c r="CW88" s="1645"/>
      <c r="CX88" s="1627"/>
      <c r="CY88" s="1627" t="str">
        <f>IF(T88="","",T88)</f>
        <v>Группа потребителей</v>
      </c>
      <c r="CZ88" s="1627"/>
      <c r="DA88" s="1627"/>
      <c r="DB88" s="1638">
        <v>0</v>
      </c>
    </row>
    <row s="1853" customFormat="1" customHeight="1" ht="23.25">
      <c r="A89" s="1366"/>
      <c r="B89" s="1366"/>
      <c r="C89" s="1366"/>
      <c r="D89" s="1366"/>
      <c r="E89" s="2262"/>
      <c r="F89" s="2262"/>
      <c r="G89" s="2262"/>
      <c r="H89" s="2262"/>
      <c r="I89" s="2289"/>
      <c r="J89" s="2289" t="str">
        <f>I83&amp;".1"</f>
        <v>1.1.3.1.1</v>
      </c>
      <c r="K89" s="2259" t="str">
        <f>J88&amp;".1"</f>
        <v>1.1.3.1.2.1</v>
      </c>
      <c r="L89" s="1372"/>
      <c r="M89" s="1779"/>
      <c r="N89" s="1779"/>
      <c r="O89" s="1779"/>
      <c r="P89" s="2377"/>
      <c r="Q89" s="2377"/>
      <c r="R89" s="360">
        <v>1</v>
      </c>
      <c r="S89" s="2276" t="str">
        <f>$K89</f>
        <v>1.1.3.1.2.1</v>
      </c>
      <c r="T89" s="1440" t="s">
        <v>558</v>
      </c>
      <c r="U89" s="303"/>
      <c r="V89" s="754"/>
      <c r="W89" s="754"/>
      <c r="X89" s="754"/>
      <c r="Y89" s="754"/>
      <c r="Z89" s="754"/>
      <c r="AA89" s="754"/>
      <c r="AB89" s="754"/>
      <c r="AC89" s="2605"/>
      <c r="AD89" s="2110" t="s">
        <v>62</v>
      </c>
      <c r="AE89" s="2605"/>
      <c r="AF89" s="2110" t="s">
        <v>62</v>
      </c>
      <c r="AG89" s="754"/>
      <c r="AH89" s="754">
        <f>AH93</f>
        <v>16.44</v>
      </c>
      <c r="AI89" s="754"/>
      <c r="AJ89" s="754"/>
      <c r="AK89" s="754">
        <f>AK93</f>
        <v>3244.59</v>
      </c>
      <c r="AL89" s="754"/>
      <c r="AM89" s="754"/>
      <c r="AN89" s="2605">
        <v>45658</v>
      </c>
      <c r="AO89" s="2110" t="s">
        <v>62</v>
      </c>
      <c r="AP89" s="2290">
        <v>45838</v>
      </c>
      <c r="AQ89" s="2110" t="s">
        <v>62</v>
      </c>
      <c r="AR89" s="754"/>
      <c r="AS89" s="754">
        <f>AS93</f>
        <v>17.43</v>
      </c>
      <c r="AT89" s="754"/>
      <c r="AU89" s="754"/>
      <c r="AV89" s="754">
        <f>AV93</f>
        <v>3670.86</v>
      </c>
      <c r="AW89" s="754"/>
      <c r="AX89" s="754"/>
      <c r="AY89" s="2605">
        <v>45839</v>
      </c>
      <c r="AZ89" s="2110" t="s">
        <v>62</v>
      </c>
      <c r="BA89" s="2605">
        <v>46203</v>
      </c>
      <c r="BB89" s="2110" t="s">
        <v>62</v>
      </c>
      <c r="BC89" s="754"/>
      <c r="BD89" s="754">
        <f>BD93</f>
        <v>17.84</v>
      </c>
      <c r="BE89" s="754"/>
      <c r="BF89" s="754"/>
      <c r="BG89" s="754">
        <f>BG93</f>
        <v>3860.45</v>
      </c>
      <c r="BH89" s="754"/>
      <c r="BI89" s="754"/>
      <c r="BJ89" s="2605">
        <v>46204</v>
      </c>
      <c r="BK89" s="2110" t="s">
        <v>62</v>
      </c>
      <c r="BL89" s="2605">
        <v>46568</v>
      </c>
      <c r="BM89" s="2110" t="s">
        <v>62</v>
      </c>
      <c r="BN89" s="754"/>
      <c r="BO89" s="754">
        <f>BO93</f>
        <v>18.47</v>
      </c>
      <c r="BP89" s="754"/>
      <c r="BQ89" s="754"/>
      <c r="BR89" s="754">
        <f>BR93</f>
        <v>4029.99</v>
      </c>
      <c r="BS89" s="754"/>
      <c r="BT89" s="754"/>
      <c r="BU89" s="2605">
        <v>46569</v>
      </c>
      <c r="BV89" s="2110" t="s">
        <v>62</v>
      </c>
      <c r="BW89" s="2605">
        <v>46934</v>
      </c>
      <c r="BX89" s="2110" t="s">
        <v>62</v>
      </c>
      <c r="BY89" s="754"/>
      <c r="BZ89" s="754">
        <f>BZ93</f>
        <v>19.12</v>
      </c>
      <c r="CA89" s="754"/>
      <c r="CB89" s="754"/>
      <c r="CC89" s="754">
        <f>CC93</f>
        <v>4210.45</v>
      </c>
      <c r="CD89" s="754"/>
      <c r="CE89" s="754"/>
      <c r="CF89" s="2605">
        <v>46935</v>
      </c>
      <c r="CG89" s="2110" t="s">
        <v>62</v>
      </c>
      <c r="CH89" s="2605">
        <v>47299</v>
      </c>
      <c r="CI89" s="2110" t="s">
        <v>62</v>
      </c>
      <c r="CJ89" s="754"/>
      <c r="CK89" s="754">
        <f>CK93</f>
        <v>20.04</v>
      </c>
      <c r="CL89" s="754"/>
      <c r="CM89" s="754"/>
      <c r="CN89" s="754">
        <f>CN93</f>
        <v>4398.03</v>
      </c>
      <c r="CO89" s="754"/>
      <c r="CP89" s="754"/>
      <c r="CQ89" s="2605">
        <v>47300</v>
      </c>
      <c r="CR89" s="2110" t="s">
        <v>62</v>
      </c>
      <c r="CS89" s="2605">
        <v>47483</v>
      </c>
      <c r="CT89" s="2110" t="s">
        <v>62</v>
      </c>
      <c r="CU89" s="1441"/>
      <c r="CV89"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89" s="1645">
        <f>STRCHECKDATE(V90:CU90)</f>
      </c>
      <c r="CX89" s="1627"/>
      <c r="CY89" s="1627" t="str">
        <f>IF(T89="","",T89)</f>
        <v>ООО "Спасское" имени В.А. Стародубцева</v>
      </c>
      <c r="CZ89" s="1627"/>
      <c r="DA89" s="1627"/>
      <c r="DB89" s="1638">
        <v>0</v>
      </c>
    </row>
    <row s="1853" customFormat="1" customHeight="1" ht="14.25">
      <c r="A90" s="1366"/>
      <c r="B90" s="1366"/>
      <c r="C90" s="1366"/>
      <c r="D90" s="1366"/>
      <c r="E90" s="2262"/>
      <c r="F90" s="2262"/>
      <c r="G90" s="2262"/>
      <c r="H90" s="2262"/>
      <c r="I90" s="2289"/>
      <c r="J90" s="2289" t="str">
        <f>I83&amp;".1"</f>
        <v>1.1.3.1.1</v>
      </c>
      <c r="K90" s="2259"/>
      <c r="L90" s="1372"/>
      <c r="M90" s="1779"/>
      <c r="N90" s="1779"/>
      <c r="O90" s="1779"/>
      <c r="P90" s="2377"/>
      <c r="Q90" s="2377"/>
      <c r="R90" s="360"/>
      <c r="S90" s="2516"/>
      <c r="T90" s="303"/>
      <c r="U90" s="303"/>
      <c r="V90" s="328"/>
      <c r="W90" s="328"/>
      <c r="X90" s="328"/>
      <c r="Y90" s="328"/>
      <c r="Z90" s="328"/>
      <c r="AA90" s="328"/>
      <c r="AB90" s="328"/>
      <c r="AC90" s="2312"/>
      <c r="AD90" s="2110"/>
      <c r="AE90" s="2312"/>
      <c r="AF90" s="2110"/>
      <c r="AG90" s="328"/>
      <c r="AH90" s="328"/>
      <c r="AI90" s="328"/>
      <c r="AJ90" s="328"/>
      <c r="AK90" s="328"/>
      <c r="AL90" s="328"/>
      <c r="AM90" s="328"/>
      <c r="AN90" s="2312"/>
      <c r="AO90" s="2110"/>
      <c r="AP90" s="2291"/>
      <c r="AQ90" s="2110"/>
      <c r="AR90" s="328"/>
      <c r="AS90" s="328"/>
      <c r="AT90" s="328"/>
      <c r="AU90" s="328"/>
      <c r="AV90" s="328"/>
      <c r="AW90" s="328"/>
      <c r="AX90" s="328"/>
      <c r="AY90" s="2312"/>
      <c r="AZ90" s="2110"/>
      <c r="BA90" s="2312"/>
      <c r="BB90" s="2110"/>
      <c r="BC90" s="328"/>
      <c r="BD90" s="328"/>
      <c r="BE90" s="328"/>
      <c r="BF90" s="328"/>
      <c r="BG90" s="328"/>
      <c r="BH90" s="328"/>
      <c r="BI90" s="328"/>
      <c r="BJ90" s="2312"/>
      <c r="BK90" s="2110"/>
      <c r="BL90" s="2312"/>
      <c r="BM90" s="2110"/>
      <c r="BN90" s="328"/>
      <c r="BO90" s="328"/>
      <c r="BP90" s="328"/>
      <c r="BQ90" s="328"/>
      <c r="BR90" s="328"/>
      <c r="BS90" s="328"/>
      <c r="BT90" s="328"/>
      <c r="BU90" s="2312"/>
      <c r="BV90" s="2110"/>
      <c r="BW90" s="2312"/>
      <c r="BX90" s="2110"/>
      <c r="BY90" s="328"/>
      <c r="BZ90" s="328"/>
      <c r="CA90" s="328"/>
      <c r="CB90" s="328"/>
      <c r="CC90" s="328"/>
      <c r="CD90" s="328"/>
      <c r="CE90" s="328"/>
      <c r="CF90" s="2312"/>
      <c r="CG90" s="2110"/>
      <c r="CH90" s="2312"/>
      <c r="CI90" s="2110"/>
      <c r="CJ90" s="328"/>
      <c r="CK90" s="328"/>
      <c r="CL90" s="328"/>
      <c r="CM90" s="328"/>
      <c r="CN90" s="328"/>
      <c r="CO90" s="328"/>
      <c r="CP90" s="328"/>
      <c r="CQ90" s="2312"/>
      <c r="CR90" s="2110"/>
      <c r="CS90" s="2312"/>
      <c r="CT90" s="2110"/>
      <c r="CU90" s="1442"/>
      <c r="CV90" s="2352"/>
      <c r="CW90" s="1645"/>
      <c r="CX90" s="1627"/>
      <c r="CY90" s="1627" t="str">
        <f>IF(T90="","",T90)</f>
        <v/>
      </c>
      <c r="CZ90" s="1627"/>
      <c r="DA90" s="1627"/>
      <c r="DB90" s="1638">
        <v>0</v>
      </c>
    </row>
    <row s="1853" customFormat="1" customHeight="1" ht="21">
      <c r="A91" s="1366"/>
      <c r="B91" s="1366"/>
      <c r="C91" s="1366"/>
      <c r="D91" s="1366"/>
      <c r="E91" s="2262"/>
      <c r="F91" s="2262"/>
      <c r="G91" s="2262"/>
      <c r="H91" s="2262"/>
      <c r="I91" s="2289"/>
      <c r="J91" s="2259" t="str">
        <f>I83&amp;".1"</f>
        <v>1.1.3.1.1</v>
      </c>
      <c r="K91" s="1366"/>
      <c r="L91" s="1372"/>
      <c r="M91" s="1779"/>
      <c r="N91" s="1779"/>
      <c r="O91" s="1779"/>
      <c r="P91" s="2377"/>
      <c r="Q91" s="2377"/>
      <c r="R91" s="359"/>
      <c r="S91" s="3190"/>
      <c r="T91" s="3191" t="s">
        <v>495</v>
      </c>
      <c r="U91" s="3192"/>
      <c r="V91" s="3193"/>
      <c r="W91" s="3194"/>
      <c r="X91" s="3195"/>
      <c r="Y91" s="3196"/>
      <c r="Z91" s="3197"/>
      <c r="AA91" s="3198"/>
      <c r="AB91" s="3199"/>
      <c r="AC91" s="3200"/>
      <c r="AD91" s="3201"/>
      <c r="AE91" s="3202"/>
      <c r="AF91" s="3203"/>
      <c r="AG91" s="3204"/>
      <c r="AH91" s="3205"/>
      <c r="AI91" s="3206"/>
      <c r="AJ91" s="3207"/>
      <c r="AK91" s="3208"/>
      <c r="AL91" s="3209"/>
      <c r="AM91" s="3210"/>
      <c r="AN91" s="3211"/>
      <c r="AO91" s="3212"/>
      <c r="AP91" s="3213"/>
      <c r="AQ91" s="3214"/>
      <c r="AR91" s="3215"/>
      <c r="AS91" s="3216"/>
      <c r="AT91" s="3217"/>
      <c r="AU91" s="3218"/>
      <c r="AV91" s="3219"/>
      <c r="AW91" s="3220"/>
      <c r="AX91" s="3221"/>
      <c r="AY91" s="3222"/>
      <c r="AZ91" s="3223"/>
      <c r="BA91" s="3224"/>
      <c r="BB91" s="3225"/>
      <c r="BC91" s="3226"/>
      <c r="BD91" s="3227"/>
      <c r="BE91" s="3228"/>
      <c r="BF91" s="3229"/>
      <c r="BG91" s="3230"/>
      <c r="BH91" s="3231"/>
      <c r="BI91" s="3232"/>
      <c r="BJ91" s="3233"/>
      <c r="BK91" s="3234"/>
      <c r="BL91" s="3235"/>
      <c r="BM91" s="3418"/>
      <c r="BN91" s="3886"/>
      <c r="BO91" s="3887"/>
      <c r="BP91" s="3888"/>
      <c r="BQ91" s="3889"/>
      <c r="BR91" s="3890"/>
      <c r="BS91" s="3891"/>
      <c r="BT91" s="3892"/>
      <c r="BU91" s="3893"/>
      <c r="BV91" s="3894"/>
      <c r="BW91" s="3895"/>
      <c r="BX91" s="3896"/>
      <c r="BY91" s="3897"/>
      <c r="BZ91" s="3898"/>
      <c r="CA91" s="3899"/>
      <c r="CB91" s="3900"/>
      <c r="CC91" s="3901"/>
      <c r="CD91" s="3902"/>
      <c r="CE91" s="3903"/>
      <c r="CF91" s="3904"/>
      <c r="CG91" s="3905"/>
      <c r="CH91" s="3906"/>
      <c r="CI91" s="3907"/>
      <c r="CJ91" s="3908"/>
      <c r="CK91" s="3909"/>
      <c r="CL91" s="3910"/>
      <c r="CM91" s="3911"/>
      <c r="CN91" s="3912"/>
      <c r="CO91" s="3913"/>
      <c r="CP91" s="3914"/>
      <c r="CQ91" s="3915"/>
      <c r="CR91" s="3916"/>
      <c r="CS91" s="3917"/>
      <c r="CT91" s="4035"/>
      <c r="CU91" s="3237"/>
      <c r="CV91" s="1261" t="s">
        <v>496</v>
      </c>
      <c r="CW91" s="1645"/>
      <c r="CX91" s="1627"/>
      <c r="CY91" s="1627" t="str">
        <f>IF(T91="","",T91)</f>
        <v>Добавить значение признака дифференциации</v>
      </c>
      <c r="CZ91" s="1627"/>
      <c r="DA91" s="1627"/>
      <c r="DB91" s="1638">
        <v>0</v>
      </c>
    </row>
    <row s="1853" customFormat="1" customHeight="1" ht="23.25">
      <c r="A92" s="1366"/>
      <c r="B92" s="1366"/>
      <c r="C92" s="1366"/>
      <c r="D92" s="1366"/>
      <c r="E92" s="2262"/>
      <c r="F92" s="2262"/>
      <c r="G92" s="2262"/>
      <c r="H92" s="2262"/>
      <c r="I92" s="2289"/>
      <c r="J92" s="2259" t="str">
        <f>I83&amp;".3"</f>
        <v>1.1.3.1.3</v>
      </c>
      <c r="K92" s="1366"/>
      <c r="L92" s="1372" t="s">
        <v>418</v>
      </c>
      <c r="M92" s="1779"/>
      <c r="N92" s="1779"/>
      <c r="O92" s="1779"/>
      <c r="P92" s="2377"/>
      <c r="Q92" s="686" t="s">
        <v>256</v>
      </c>
      <c r="R92" s="360"/>
      <c r="S92" s="2276" t="str">
        <f>$J92</f>
        <v>1.1.3.1.3</v>
      </c>
      <c r="T92" s="289" t="s">
        <v>419</v>
      </c>
      <c r="U92" s="303"/>
      <c r="V92" s="2248"/>
      <c r="W92" s="2249"/>
      <c r="X92" s="2249"/>
      <c r="Y92" s="2249"/>
      <c r="Z92" s="2249"/>
      <c r="AA92" s="2249"/>
      <c r="AB92" s="2249"/>
      <c r="AC92" s="2249"/>
      <c r="AD92" s="2249"/>
      <c r="AE92" s="2249"/>
      <c r="AF92" s="2250"/>
      <c r="AG92" s="2248" t="s">
        <v>556</v>
      </c>
      <c r="AH92" s="2249"/>
      <c r="AI92" s="2249"/>
      <c r="AJ92" s="2249"/>
      <c r="AK92" s="2249"/>
      <c r="AL92" s="2249"/>
      <c r="AM92" s="2249"/>
      <c r="AN92" s="2249"/>
      <c r="AO92" s="2249"/>
      <c r="AP92" s="2249"/>
      <c r="AQ92" s="2249"/>
      <c r="AR92" s="2248"/>
      <c r="AS92" s="2249"/>
      <c r="AT92" s="2249"/>
      <c r="AU92" s="2249"/>
      <c r="AV92" s="2249"/>
      <c r="AW92" s="2249"/>
      <c r="AX92" s="2249"/>
      <c r="AY92" s="2249"/>
      <c r="AZ92" s="2249"/>
      <c r="BA92" s="2249"/>
      <c r="BB92" s="2250"/>
      <c r="BC92" s="2248"/>
      <c r="BD92" s="2249"/>
      <c r="BE92" s="2249"/>
      <c r="BF92" s="2249"/>
      <c r="BG92" s="2249"/>
      <c r="BH92" s="2249"/>
      <c r="BI92" s="2249"/>
      <c r="BJ92" s="2249"/>
      <c r="BK92" s="2249"/>
      <c r="BL92" s="2249"/>
      <c r="BM92" s="3388"/>
      <c r="BN92" s="2248"/>
      <c r="BO92" s="2249"/>
      <c r="BP92" s="2249"/>
      <c r="BQ92" s="2249"/>
      <c r="BR92" s="2249"/>
      <c r="BS92" s="2249"/>
      <c r="BT92" s="2249"/>
      <c r="BU92" s="2249"/>
      <c r="BV92" s="2249"/>
      <c r="BW92" s="2249"/>
      <c r="BX92" s="2250"/>
      <c r="BY92" s="2248"/>
      <c r="BZ92" s="2249"/>
      <c r="CA92" s="2249"/>
      <c r="CB92" s="2249"/>
      <c r="CC92" s="2249"/>
      <c r="CD92" s="2249"/>
      <c r="CE92" s="2249"/>
      <c r="CF92" s="2249"/>
      <c r="CG92" s="2249"/>
      <c r="CH92" s="2249"/>
      <c r="CI92" s="2250"/>
      <c r="CJ92" s="2248"/>
      <c r="CK92" s="2249"/>
      <c r="CL92" s="2249"/>
      <c r="CM92" s="2249"/>
      <c r="CN92" s="2249"/>
      <c r="CO92" s="2249"/>
      <c r="CP92" s="2249"/>
      <c r="CQ92" s="2249"/>
      <c r="CR92" s="2249"/>
      <c r="CS92" s="2249"/>
      <c r="CT92" s="3388"/>
      <c r="CU92" s="2250"/>
      <c r="CV92" s="1310" t="s">
        <v>494</v>
      </c>
      <c r="CW92" s="1645"/>
      <c r="CX92" s="1627"/>
      <c r="CY92" s="1627" t="str">
        <f>IF(T92="","",T92)</f>
        <v>Группа потребителей</v>
      </c>
      <c r="CZ92" s="1627"/>
      <c r="DA92" s="1627"/>
      <c r="DB92" s="1638">
        <v>0</v>
      </c>
    </row>
    <row s="1853" customFormat="1" customHeight="1" ht="23.25">
      <c r="A93" s="1366"/>
      <c r="B93" s="1366"/>
      <c r="C93" s="1366"/>
      <c r="D93" s="1366"/>
      <c r="E93" s="2262"/>
      <c r="F93" s="2262"/>
      <c r="G93" s="2262"/>
      <c r="H93" s="2262"/>
      <c r="I93" s="2289"/>
      <c r="J93" s="2289" t="str">
        <f>I83&amp;".2"</f>
        <v>1.1.3.1.2</v>
      </c>
      <c r="K93" s="2259" t="str">
        <f>J92&amp;".1"</f>
        <v>1.1.3.1.3.1</v>
      </c>
      <c r="L93" s="1372"/>
      <c r="M93" s="1779"/>
      <c r="N93" s="1779"/>
      <c r="O93" s="1779"/>
      <c r="P93" s="2377"/>
      <c r="Q93" s="2377"/>
      <c r="R93" s="360">
        <v>1</v>
      </c>
      <c r="S93" s="2276" t="str">
        <f>$K93</f>
        <v>1.1.3.1.3.1</v>
      </c>
      <c r="T93" s="1440" t="s">
        <v>558</v>
      </c>
      <c r="U93" s="303"/>
      <c r="V93" s="754"/>
      <c r="W93" s="754"/>
      <c r="X93" s="754"/>
      <c r="Y93" s="754"/>
      <c r="Z93" s="754"/>
      <c r="AA93" s="754"/>
      <c r="AB93" s="754"/>
      <c r="AC93" s="2605"/>
      <c r="AD93" s="2110" t="s">
        <v>62</v>
      </c>
      <c r="AE93" s="2605"/>
      <c r="AF93" s="2110" t="s">
        <v>62</v>
      </c>
      <c r="AG93" s="754"/>
      <c r="AH93" s="754">
        <v>16.44</v>
      </c>
      <c r="AI93" s="754"/>
      <c r="AJ93" s="754"/>
      <c r="AK93" s="754">
        <f>AK77</f>
        <v>3244.59</v>
      </c>
      <c r="AL93" s="754"/>
      <c r="AM93" s="754"/>
      <c r="AN93" s="2605">
        <v>45658</v>
      </c>
      <c r="AO93" s="2110" t="s">
        <v>62</v>
      </c>
      <c r="AP93" s="2290">
        <v>45838</v>
      </c>
      <c r="AQ93" s="2110" t="s">
        <v>62</v>
      </c>
      <c r="AR93" s="754"/>
      <c r="AS93" s="754">
        <v>17.43</v>
      </c>
      <c r="AT93" s="754"/>
      <c r="AU93" s="754"/>
      <c r="AV93" s="754">
        <f>AV77</f>
        <v>3670.86</v>
      </c>
      <c r="AW93" s="754"/>
      <c r="AX93" s="754"/>
      <c r="AY93" s="2605">
        <v>45839</v>
      </c>
      <c r="AZ93" s="2110" t="s">
        <v>62</v>
      </c>
      <c r="BA93" s="2605">
        <v>46203</v>
      </c>
      <c r="BB93" s="2110" t="s">
        <v>62</v>
      </c>
      <c r="BC93" s="754"/>
      <c r="BD93" s="754">
        <v>17.84</v>
      </c>
      <c r="BE93" s="754"/>
      <c r="BF93" s="754"/>
      <c r="BG93" s="754">
        <f>BG77</f>
        <v>3860.45</v>
      </c>
      <c r="BH93" s="754"/>
      <c r="BI93" s="754"/>
      <c r="BJ93" s="2605">
        <v>46204</v>
      </c>
      <c r="BK93" s="2110" t="s">
        <v>62</v>
      </c>
      <c r="BL93" s="2605">
        <v>46568</v>
      </c>
      <c r="BM93" s="2110" t="s">
        <v>62</v>
      </c>
      <c r="BN93" s="754"/>
      <c r="BO93" s="754">
        <v>18.47</v>
      </c>
      <c r="BP93" s="754"/>
      <c r="BQ93" s="754"/>
      <c r="BR93" s="754">
        <f>BR77</f>
        <v>4029.99</v>
      </c>
      <c r="BS93" s="754"/>
      <c r="BT93" s="754"/>
      <c r="BU93" s="2605">
        <v>46569</v>
      </c>
      <c r="BV93" s="2110" t="s">
        <v>62</v>
      </c>
      <c r="BW93" s="2605">
        <v>46934</v>
      </c>
      <c r="BX93" s="2110" t="s">
        <v>62</v>
      </c>
      <c r="BY93" s="754"/>
      <c r="BZ93" s="754">
        <v>19.12</v>
      </c>
      <c r="CA93" s="754"/>
      <c r="CB93" s="754"/>
      <c r="CC93" s="754">
        <f>CC77</f>
        <v>4210.45</v>
      </c>
      <c r="CD93" s="754"/>
      <c r="CE93" s="754"/>
      <c r="CF93" s="2605">
        <v>46935</v>
      </c>
      <c r="CG93" s="2110" t="s">
        <v>62</v>
      </c>
      <c r="CH93" s="2605">
        <v>47299</v>
      </c>
      <c r="CI93" s="2110" t="s">
        <v>62</v>
      </c>
      <c r="CJ93" s="754"/>
      <c r="CK93" s="754">
        <v>20.04</v>
      </c>
      <c r="CL93" s="754"/>
      <c r="CM93" s="754"/>
      <c r="CN93" s="754">
        <f>CN77</f>
        <v>4398.03</v>
      </c>
      <c r="CO93" s="754"/>
      <c r="CP93" s="754"/>
      <c r="CQ93" s="2605">
        <v>47300</v>
      </c>
      <c r="CR93" s="2110" t="s">
        <v>62</v>
      </c>
      <c r="CS93" s="2605">
        <v>47483</v>
      </c>
      <c r="CT93" s="2110" t="s">
        <v>62</v>
      </c>
      <c r="CU93" s="1441"/>
      <c r="CV93"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93" s="1645">
        <f>STRCHECKDATE(V94:CU94)</f>
      </c>
      <c r="CX93" s="1627"/>
      <c r="CY93" s="1627" t="str">
        <f>IF(T93="","",T93)</f>
        <v>ООО "Спасское" имени В.А. Стародубцева</v>
      </c>
      <c r="CZ93" s="1627"/>
      <c r="DA93" s="1627"/>
      <c r="DB93" s="1638">
        <v>0</v>
      </c>
    </row>
    <row s="1853" customFormat="1" customHeight="1" ht="14.25">
      <c r="A94" s="1366"/>
      <c r="B94" s="1366"/>
      <c r="C94" s="1366"/>
      <c r="D94" s="1366"/>
      <c r="E94" s="2262"/>
      <c r="F94" s="2262"/>
      <c r="G94" s="2262"/>
      <c r="H94" s="2262"/>
      <c r="I94" s="2289"/>
      <c r="J94" s="2289" t="str">
        <f>I83&amp;".2"</f>
        <v>1.1.3.1.2</v>
      </c>
      <c r="K94" s="2259"/>
      <c r="L94" s="1372"/>
      <c r="M94" s="1779"/>
      <c r="N94" s="1779"/>
      <c r="O94" s="1779"/>
      <c r="P94" s="2377"/>
      <c r="Q94" s="2377"/>
      <c r="R94" s="360"/>
      <c r="S94" s="2516"/>
      <c r="T94" s="303"/>
      <c r="U94" s="303"/>
      <c r="V94" s="328"/>
      <c r="W94" s="328"/>
      <c r="X94" s="328"/>
      <c r="Y94" s="328"/>
      <c r="Z94" s="328"/>
      <c r="AA94" s="328"/>
      <c r="AB94" s="328"/>
      <c r="AC94" s="2312"/>
      <c r="AD94" s="2110"/>
      <c r="AE94" s="2312"/>
      <c r="AF94" s="2110"/>
      <c r="AG94" s="328"/>
      <c r="AH94" s="328"/>
      <c r="AI94" s="328"/>
      <c r="AJ94" s="328"/>
      <c r="AK94" s="328"/>
      <c r="AL94" s="328"/>
      <c r="AM94" s="328"/>
      <c r="AN94" s="2312"/>
      <c r="AO94" s="2110"/>
      <c r="AP94" s="2291"/>
      <c r="AQ94" s="2110"/>
      <c r="AR94" s="328"/>
      <c r="AS94" s="328"/>
      <c r="AT94" s="328"/>
      <c r="AU94" s="328"/>
      <c r="AV94" s="328"/>
      <c r="AW94" s="328"/>
      <c r="AX94" s="328"/>
      <c r="AY94" s="2312"/>
      <c r="AZ94" s="2110"/>
      <c r="BA94" s="2312"/>
      <c r="BB94" s="2110"/>
      <c r="BC94" s="328"/>
      <c r="BD94" s="328"/>
      <c r="BE94" s="328"/>
      <c r="BF94" s="328"/>
      <c r="BG94" s="328"/>
      <c r="BH94" s="328"/>
      <c r="BI94" s="328"/>
      <c r="BJ94" s="2312"/>
      <c r="BK94" s="2110"/>
      <c r="BL94" s="2312"/>
      <c r="BM94" s="2110"/>
      <c r="BN94" s="328"/>
      <c r="BO94" s="328"/>
      <c r="BP94" s="328"/>
      <c r="BQ94" s="328"/>
      <c r="BR94" s="328"/>
      <c r="BS94" s="328"/>
      <c r="BT94" s="328"/>
      <c r="BU94" s="2312"/>
      <c r="BV94" s="2110"/>
      <c r="BW94" s="2312"/>
      <c r="BX94" s="2110"/>
      <c r="BY94" s="328"/>
      <c r="BZ94" s="328"/>
      <c r="CA94" s="328"/>
      <c r="CB94" s="328"/>
      <c r="CC94" s="328"/>
      <c r="CD94" s="328"/>
      <c r="CE94" s="328"/>
      <c r="CF94" s="2312"/>
      <c r="CG94" s="2110"/>
      <c r="CH94" s="2312"/>
      <c r="CI94" s="2110"/>
      <c r="CJ94" s="328"/>
      <c r="CK94" s="328"/>
      <c r="CL94" s="328"/>
      <c r="CM94" s="328"/>
      <c r="CN94" s="328"/>
      <c r="CO94" s="328"/>
      <c r="CP94" s="328"/>
      <c r="CQ94" s="2312"/>
      <c r="CR94" s="2110"/>
      <c r="CS94" s="2312"/>
      <c r="CT94" s="2110"/>
      <c r="CU94" s="1442"/>
      <c r="CV94" s="2352"/>
      <c r="CW94" s="1645"/>
      <c r="CX94" s="1627"/>
      <c r="CY94" s="1627" t="str">
        <f>IF(T94="","",T94)</f>
        <v/>
      </c>
      <c r="CZ94" s="1627"/>
      <c r="DA94" s="1627"/>
      <c r="DB94" s="1638">
        <v>0</v>
      </c>
    </row>
    <row s="1853" customFormat="1" customHeight="1" ht="21">
      <c r="A95" s="1366"/>
      <c r="B95" s="1366"/>
      <c r="C95" s="1366"/>
      <c r="D95" s="1366"/>
      <c r="E95" s="2262"/>
      <c r="F95" s="2262"/>
      <c r="G95" s="2262"/>
      <c r="H95" s="2262"/>
      <c r="I95" s="2289"/>
      <c r="J95" s="2259" t="str">
        <f>I83&amp;".2"</f>
        <v>1.1.3.1.2</v>
      </c>
      <c r="K95" s="1366"/>
      <c r="L95" s="1372"/>
      <c r="M95" s="1779"/>
      <c r="N95" s="1779"/>
      <c r="O95" s="1779"/>
      <c r="P95" s="2377"/>
      <c r="Q95" s="2377"/>
      <c r="R95" s="359"/>
      <c r="S95" s="3238"/>
      <c r="T95" s="3239" t="s">
        <v>495</v>
      </c>
      <c r="U95" s="3240"/>
      <c r="V95" s="3241"/>
      <c r="W95" s="3242"/>
      <c r="X95" s="3243"/>
      <c r="Y95" s="3244"/>
      <c r="Z95" s="3245"/>
      <c r="AA95" s="3246"/>
      <c r="AB95" s="3247"/>
      <c r="AC95" s="3248"/>
      <c r="AD95" s="3249"/>
      <c r="AE95" s="3250"/>
      <c r="AF95" s="3251"/>
      <c r="AG95" s="3252"/>
      <c r="AH95" s="3253"/>
      <c r="AI95" s="3254"/>
      <c r="AJ95" s="3255"/>
      <c r="AK95" s="3256"/>
      <c r="AL95" s="3257"/>
      <c r="AM95" s="3258"/>
      <c r="AN95" s="3259"/>
      <c r="AO95" s="3260"/>
      <c r="AP95" s="3261"/>
      <c r="AQ95" s="3262"/>
      <c r="AR95" s="3263"/>
      <c r="AS95" s="3264"/>
      <c r="AT95" s="3265"/>
      <c r="AU95" s="3266"/>
      <c r="AV95" s="3267"/>
      <c r="AW95" s="3268"/>
      <c r="AX95" s="3269"/>
      <c r="AY95" s="3270"/>
      <c r="AZ95" s="3271"/>
      <c r="BA95" s="3272"/>
      <c r="BB95" s="3273"/>
      <c r="BC95" s="3274"/>
      <c r="BD95" s="3275"/>
      <c r="BE95" s="3276"/>
      <c r="BF95" s="3277"/>
      <c r="BG95" s="3278"/>
      <c r="BH95" s="3279"/>
      <c r="BI95" s="3280"/>
      <c r="BJ95" s="3281"/>
      <c r="BK95" s="3282"/>
      <c r="BL95" s="3283"/>
      <c r="BM95" s="3419"/>
      <c r="BN95" s="3919"/>
      <c r="BO95" s="3920"/>
      <c r="BP95" s="3921"/>
      <c r="BQ95" s="3922"/>
      <c r="BR95" s="3923"/>
      <c r="BS95" s="3924"/>
      <c r="BT95" s="3925"/>
      <c r="BU95" s="3926"/>
      <c r="BV95" s="3927"/>
      <c r="BW95" s="3928"/>
      <c r="BX95" s="3929"/>
      <c r="BY95" s="3930"/>
      <c r="BZ95" s="3931"/>
      <c r="CA95" s="3932"/>
      <c r="CB95" s="3933"/>
      <c r="CC95" s="3934"/>
      <c r="CD95" s="3935"/>
      <c r="CE95" s="3936"/>
      <c r="CF95" s="3937"/>
      <c r="CG95" s="3938"/>
      <c r="CH95" s="3939"/>
      <c r="CI95" s="3940"/>
      <c r="CJ95" s="3941"/>
      <c r="CK95" s="3942"/>
      <c r="CL95" s="3943"/>
      <c r="CM95" s="3944"/>
      <c r="CN95" s="3945"/>
      <c r="CO95" s="3946"/>
      <c r="CP95" s="3947"/>
      <c r="CQ95" s="3948"/>
      <c r="CR95" s="3949"/>
      <c r="CS95" s="3950"/>
      <c r="CT95" s="4036"/>
      <c r="CU95" s="3285"/>
      <c r="CV95" s="1261" t="s">
        <v>496</v>
      </c>
      <c r="CW95" s="1645"/>
      <c r="CX95" s="1627"/>
      <c r="CY95" s="1627" t="str">
        <f>IF(T95="","",T95)</f>
        <v>Добавить значение признака дифференциации</v>
      </c>
      <c r="CZ95" s="1627"/>
      <c r="DA95" s="1627"/>
      <c r="DB95" s="1638">
        <v>0</v>
      </c>
    </row>
    <row s="1853" customFormat="1" customHeight="1" ht="21">
      <c r="A96" s="1366"/>
      <c r="B96" s="1366"/>
      <c r="C96" s="1366"/>
      <c r="D96" s="1366"/>
      <c r="E96" s="2262"/>
      <c r="F96" s="2262"/>
      <c r="G96" s="2262" t="s">
        <v>111</v>
      </c>
      <c r="H96" s="2262"/>
      <c r="I96" s="2259"/>
      <c r="J96" s="1366"/>
      <c r="K96" s="1366"/>
      <c r="L96" s="1372"/>
      <c r="M96" s="1779"/>
      <c r="N96" s="1779"/>
      <c r="O96" s="1779"/>
      <c r="P96" s="2377"/>
      <c r="Q96" s="2377"/>
      <c r="R96" s="359"/>
      <c r="S96" s="3286"/>
      <c r="T96" s="3287" t="s">
        <v>424</v>
      </c>
      <c r="U96" s="3288"/>
      <c r="V96" s="3289"/>
      <c r="W96" s="3290"/>
      <c r="X96" s="3291"/>
      <c r="Y96" s="3292"/>
      <c r="Z96" s="3293"/>
      <c r="AA96" s="3294"/>
      <c r="AB96" s="3295"/>
      <c r="AC96" s="3296"/>
      <c r="AD96" s="3297"/>
      <c r="AE96" s="3298"/>
      <c r="AF96" s="3299"/>
      <c r="AG96" s="3300"/>
      <c r="AH96" s="3301"/>
      <c r="AI96" s="3302"/>
      <c r="AJ96" s="3303"/>
      <c r="AK96" s="3304"/>
      <c r="AL96" s="3305"/>
      <c r="AM96" s="3306"/>
      <c r="AN96" s="3307"/>
      <c r="AO96" s="3308"/>
      <c r="AP96" s="3309"/>
      <c r="AQ96" s="3310"/>
      <c r="AR96" s="3311"/>
      <c r="AS96" s="3312"/>
      <c r="AT96" s="3313"/>
      <c r="AU96" s="3314"/>
      <c r="AV96" s="3315"/>
      <c r="AW96" s="3316"/>
      <c r="AX96" s="3317"/>
      <c r="AY96" s="3318"/>
      <c r="AZ96" s="3319"/>
      <c r="BA96" s="3320"/>
      <c r="BB96" s="3321"/>
      <c r="BC96" s="3322"/>
      <c r="BD96" s="3323"/>
      <c r="BE96" s="3324"/>
      <c r="BF96" s="3325"/>
      <c r="BG96" s="3326"/>
      <c r="BH96" s="3327"/>
      <c r="BI96" s="3328"/>
      <c r="BJ96" s="3329"/>
      <c r="BK96" s="3330"/>
      <c r="BL96" s="3331"/>
      <c r="BM96" s="3420"/>
      <c r="BN96" s="3952"/>
      <c r="BO96" s="3953"/>
      <c r="BP96" s="3954"/>
      <c r="BQ96" s="3955"/>
      <c r="BR96" s="3956"/>
      <c r="BS96" s="3957"/>
      <c r="BT96" s="3958"/>
      <c r="BU96" s="3959"/>
      <c r="BV96" s="3960"/>
      <c r="BW96" s="3961"/>
      <c r="BX96" s="3962"/>
      <c r="BY96" s="3963"/>
      <c r="BZ96" s="3964"/>
      <c r="CA96" s="3965"/>
      <c r="CB96" s="3966"/>
      <c r="CC96" s="3967"/>
      <c r="CD96" s="3968"/>
      <c r="CE96" s="3969"/>
      <c r="CF96" s="3970"/>
      <c r="CG96" s="3971"/>
      <c r="CH96" s="3972"/>
      <c r="CI96" s="3973"/>
      <c r="CJ96" s="3974"/>
      <c r="CK96" s="3975"/>
      <c r="CL96" s="3976"/>
      <c r="CM96" s="3977"/>
      <c r="CN96" s="3978"/>
      <c r="CO96" s="3979"/>
      <c r="CP96" s="3980"/>
      <c r="CQ96" s="3981"/>
      <c r="CR96" s="3982"/>
      <c r="CS96" s="3983"/>
      <c r="CT96" s="4037"/>
      <c r="CU96" s="3333"/>
      <c r="CV96" s="3334"/>
      <c r="CW96" s="1645"/>
      <c r="CX96" s="1627"/>
      <c r="CY96" s="1627" t="str">
        <f>IF(T96="","",T96)</f>
        <v>Добавить группу потребителей</v>
      </c>
      <c r="CZ96" s="1627"/>
      <c r="DA96" s="1627"/>
      <c r="DB96" s="1638">
        <v>0</v>
      </c>
    </row>
    <row s="1853" customFormat="1" customHeight="1" ht="21">
      <c r="A97" s="1366"/>
      <c r="B97" s="1366"/>
      <c r="C97" s="1366"/>
      <c r="D97" s="1366"/>
      <c r="E97" s="2262"/>
      <c r="F97" s="2262"/>
      <c r="G97" s="2262" t="s">
        <v>111</v>
      </c>
      <c r="H97" s="2261"/>
      <c r="I97" s="1366"/>
      <c r="J97" s="1366"/>
      <c r="K97" s="1366"/>
      <c r="L97" s="1372"/>
      <c r="M97" s="1368"/>
      <c r="N97" s="1368"/>
      <c r="O97" s="1369"/>
      <c r="P97" s="1826"/>
      <c r="Q97" s="378"/>
      <c r="R97" s="358"/>
      <c r="S97" s="3335"/>
      <c r="T97" s="3336" t="s">
        <v>497</v>
      </c>
      <c r="U97" s="3337"/>
      <c r="V97" s="3338"/>
      <c r="W97" s="3339"/>
      <c r="X97" s="3340"/>
      <c r="Y97" s="3341"/>
      <c r="Z97" s="3342"/>
      <c r="AA97" s="3343"/>
      <c r="AB97" s="3344"/>
      <c r="AC97" s="3345"/>
      <c r="AD97" s="3346"/>
      <c r="AE97" s="3347"/>
      <c r="AF97" s="3348"/>
      <c r="AG97" s="3349"/>
      <c r="AH97" s="3350"/>
      <c r="AI97" s="3351"/>
      <c r="AJ97" s="3352"/>
      <c r="AK97" s="3353"/>
      <c r="AL97" s="3354"/>
      <c r="AM97" s="3355"/>
      <c r="AN97" s="3356"/>
      <c r="AO97" s="3357"/>
      <c r="AP97" s="3358"/>
      <c r="AQ97" s="3359"/>
      <c r="AR97" s="3360"/>
      <c r="AS97" s="3361"/>
      <c r="AT97" s="3362"/>
      <c r="AU97" s="3363"/>
      <c r="AV97" s="3364"/>
      <c r="AW97" s="3365"/>
      <c r="AX97" s="3366"/>
      <c r="AY97" s="3367"/>
      <c r="AZ97" s="3368"/>
      <c r="BA97" s="3369"/>
      <c r="BB97" s="3370"/>
      <c r="BC97" s="3371"/>
      <c r="BD97" s="3372"/>
      <c r="BE97" s="3373"/>
      <c r="BF97" s="3374"/>
      <c r="BG97" s="3375"/>
      <c r="BH97" s="3376"/>
      <c r="BI97" s="3377"/>
      <c r="BJ97" s="3378"/>
      <c r="BK97" s="3379"/>
      <c r="BL97" s="3380"/>
      <c r="BM97" s="3421"/>
      <c r="BN97" s="3985"/>
      <c r="BO97" s="3986"/>
      <c r="BP97" s="3987"/>
      <c r="BQ97" s="3988"/>
      <c r="BR97" s="3989"/>
      <c r="BS97" s="3990"/>
      <c r="BT97" s="3991"/>
      <c r="BU97" s="3992"/>
      <c r="BV97" s="3993"/>
      <c r="BW97" s="3994"/>
      <c r="BX97" s="3995"/>
      <c r="BY97" s="3996"/>
      <c r="BZ97" s="3997"/>
      <c r="CA97" s="3998"/>
      <c r="CB97" s="3999"/>
      <c r="CC97" s="4000"/>
      <c r="CD97" s="4001"/>
      <c r="CE97" s="4002"/>
      <c r="CF97" s="4003"/>
      <c r="CG97" s="4004"/>
      <c r="CH97" s="4005"/>
      <c r="CI97" s="4006"/>
      <c r="CJ97" s="4007"/>
      <c r="CK97" s="4008"/>
      <c r="CL97" s="4009"/>
      <c r="CM97" s="4010"/>
      <c r="CN97" s="4011"/>
      <c r="CO97" s="4012"/>
      <c r="CP97" s="4013"/>
      <c r="CQ97" s="4014"/>
      <c r="CR97" s="4015"/>
      <c r="CS97" s="4016"/>
      <c r="CT97" s="4038"/>
      <c r="CU97" s="3382"/>
      <c r="CV97" s="3383"/>
      <c r="CW97" s="1645"/>
      <c r="CX97" s="1627"/>
      <c r="CY97" s="1627" t="str">
        <f>IF(T97="","",T97)</f>
        <v>Добавить наименование признака дифференциации</v>
      </c>
      <c r="CZ97" s="1627"/>
      <c r="DA97" s="1627"/>
      <c r="DB97" s="1638">
        <v>0</v>
      </c>
    </row>
    <row s="1645" customFormat="1" customHeight="1" ht="0">
      <c r="A98" s="1346" t="s">
        <v>253</v>
      </c>
      <c r="B98" s="1346" t="s">
        <v>254</v>
      </c>
      <c r="C98" s="1317"/>
      <c r="D98" s="1317"/>
      <c r="E98" s="2262"/>
      <c r="F98" s="2261"/>
      <c r="G98" s="1317"/>
      <c r="H98" s="1317"/>
      <c r="I98" s="1317"/>
      <c r="J98" s="1317"/>
      <c r="K98" s="1317"/>
      <c r="L98" s="1497"/>
      <c r="M98" s="1324"/>
      <c r="N98" s="1324"/>
      <c r="P98" s="1319"/>
      <c r="Q98" s="1320"/>
      <c r="R98" s="1319"/>
      <c r="S98" s="1325"/>
      <c r="T98" s="1328" t="s">
        <v>263</v>
      </c>
      <c r="U98" s="1327"/>
      <c r="V98" s="1327"/>
      <c r="W98" s="1327"/>
      <c r="X98" s="1327"/>
      <c r="Y98" s="1327"/>
      <c r="Z98" s="1327"/>
      <c r="AA98" s="1327"/>
      <c r="AB98" s="1327"/>
      <c r="AC98" s="1327"/>
      <c r="AD98" s="1327"/>
      <c r="AE98" s="1327"/>
      <c r="AF98" s="1327"/>
      <c r="AG98" s="1327"/>
      <c r="AH98" s="1327"/>
      <c r="AI98" s="1327"/>
      <c r="AJ98" s="1327"/>
      <c r="AK98" s="1327"/>
      <c r="AL98" s="1327"/>
      <c r="AM98" s="1327"/>
      <c r="AN98" s="1327"/>
      <c r="AO98" s="1327"/>
      <c r="AP98" s="1327"/>
      <c r="AQ98" s="1327"/>
      <c r="AR98" s="1327"/>
      <c r="AS98" s="1327"/>
      <c r="AT98" s="1327"/>
      <c r="AU98" s="1327"/>
      <c r="AV98" s="1327"/>
      <c r="AW98" s="1327"/>
      <c r="AX98" s="1327"/>
      <c r="AY98" s="1327"/>
      <c r="AZ98" s="1327"/>
      <c r="BA98" s="1327"/>
      <c r="BB98" s="1327"/>
      <c r="BC98" s="1327"/>
      <c r="BD98" s="1327"/>
      <c r="BE98" s="1327"/>
      <c r="BF98" s="1327"/>
      <c r="BG98" s="1327"/>
      <c r="BH98" s="1327"/>
      <c r="BI98" s="1327"/>
      <c r="BJ98" s="1327"/>
      <c r="BK98" s="1327"/>
      <c r="BL98" s="1327"/>
      <c r="BM98" s="3393"/>
      <c r="BN98" s="1327"/>
      <c r="BO98" s="1327"/>
      <c r="BP98" s="1327"/>
      <c r="BQ98" s="1327"/>
      <c r="BR98" s="1327"/>
      <c r="BS98" s="1327"/>
      <c r="BT98" s="1327"/>
      <c r="BU98" s="1327"/>
      <c r="BV98" s="1327"/>
      <c r="BW98" s="1327"/>
      <c r="BX98" s="1327"/>
      <c r="BY98" s="1327"/>
      <c r="BZ98" s="1327"/>
      <c r="CA98" s="1327"/>
      <c r="CB98" s="1327"/>
      <c r="CC98" s="1327"/>
      <c r="CD98" s="1327"/>
      <c r="CE98" s="1327"/>
      <c r="CF98" s="1327"/>
      <c r="CG98" s="1327"/>
      <c r="CH98" s="1327"/>
      <c r="CI98" s="1327"/>
      <c r="CJ98" s="1327"/>
      <c r="CK98" s="1327"/>
      <c r="CL98" s="1327"/>
      <c r="CM98" s="1327"/>
      <c r="CN98" s="1327"/>
      <c r="CO98" s="1327"/>
      <c r="CP98" s="1327"/>
      <c r="CQ98" s="1327"/>
      <c r="CR98" s="1327"/>
      <c r="CS98" s="1327"/>
      <c r="CT98" s="1327"/>
      <c r="CU98" s="1327"/>
      <c r="CV98" s="1327"/>
      <c r="CX98" s="792"/>
      <c r="CY98" s="792" t="str">
        <f>IF(T98="","",T98)</f>
        <v>Добавить централизованную систему для дифференциации</v>
      </c>
      <c r="CZ98" s="792"/>
      <c r="DA98" s="792"/>
      <c r="DB98" s="521">
        <v>0</v>
      </c>
    </row>
    <row s="1645" customFormat="1" customHeight="1" ht="0">
      <c r="A99" s="1346" t="s">
        <v>253</v>
      </c>
      <c r="B99" s="1346"/>
      <c r="C99" s="1346"/>
      <c r="D99" s="1346"/>
      <c r="E99" s="2261"/>
      <c r="F99" s="1346"/>
      <c r="G99" s="1346"/>
      <c r="H99" s="1346"/>
      <c r="I99" s="1346"/>
      <c r="J99" s="1346"/>
      <c r="K99" s="1346"/>
      <c r="L99" s="1349"/>
      <c r="M99" s="1324"/>
      <c r="N99" s="1324"/>
      <c r="O99" s="521"/>
      <c r="P99" s="383"/>
      <c r="Q99" s="1347"/>
      <c r="R99" s="383"/>
      <c r="S99" s="1325"/>
      <c r="T99" s="1328" t="s">
        <v>264</v>
      </c>
      <c r="U99" s="1327"/>
      <c r="V99" s="1327"/>
      <c r="W99" s="1327"/>
      <c r="X99" s="1327"/>
      <c r="Y99" s="1327"/>
      <c r="Z99" s="1327"/>
      <c r="AA99" s="1327"/>
      <c r="AB99" s="1327"/>
      <c r="AC99" s="1327"/>
      <c r="AD99" s="1327"/>
      <c r="AE99" s="1327"/>
      <c r="AF99" s="1327"/>
      <c r="AG99" s="1327"/>
      <c r="AH99" s="1327"/>
      <c r="AI99" s="1327"/>
      <c r="AJ99" s="1327"/>
      <c r="AK99" s="1327"/>
      <c r="AL99" s="1327"/>
      <c r="AM99" s="1327"/>
      <c r="AN99" s="1327"/>
      <c r="AO99" s="1327"/>
      <c r="AP99" s="1327"/>
      <c r="AQ99" s="1327"/>
      <c r="AR99" s="1327"/>
      <c r="AS99" s="1327"/>
      <c r="AT99" s="1327"/>
      <c r="AU99" s="1327"/>
      <c r="AV99" s="1327"/>
      <c r="AW99" s="1327"/>
      <c r="AX99" s="1327"/>
      <c r="AY99" s="1327"/>
      <c r="AZ99" s="1327"/>
      <c r="BA99" s="1327"/>
      <c r="BB99" s="1327"/>
      <c r="BC99" s="1327"/>
      <c r="BD99" s="1327"/>
      <c r="BE99" s="1327"/>
      <c r="BF99" s="1327"/>
      <c r="BG99" s="1327"/>
      <c r="BH99" s="1327"/>
      <c r="BI99" s="1327"/>
      <c r="BJ99" s="1327"/>
      <c r="BK99" s="1327"/>
      <c r="BL99" s="1327"/>
      <c r="BM99" s="3393"/>
      <c r="BN99" s="1327"/>
      <c r="BO99" s="1327"/>
      <c r="BP99" s="1327"/>
      <c r="BQ99" s="1327"/>
      <c r="BR99" s="1327"/>
      <c r="BS99" s="1327"/>
      <c r="BT99" s="1327"/>
      <c r="BU99" s="1327"/>
      <c r="BV99" s="1327"/>
      <c r="BW99" s="1327"/>
      <c r="BX99" s="1327"/>
      <c r="BY99" s="1327"/>
      <c r="BZ99" s="1327"/>
      <c r="CA99" s="1327"/>
      <c r="CB99" s="1327"/>
      <c r="CC99" s="1327"/>
      <c r="CD99" s="1327"/>
      <c r="CE99" s="1327"/>
      <c r="CF99" s="1327"/>
      <c r="CG99" s="1327"/>
      <c r="CH99" s="1327"/>
      <c r="CI99" s="1327"/>
      <c r="CJ99" s="1327"/>
      <c r="CK99" s="1327"/>
      <c r="CL99" s="1327"/>
      <c r="CM99" s="1327"/>
      <c r="CN99" s="1327"/>
      <c r="CO99" s="1327"/>
      <c r="CP99" s="1327"/>
      <c r="CQ99" s="1327"/>
      <c r="CR99" s="1327"/>
      <c r="CS99" s="1327"/>
      <c r="CT99" s="1327"/>
      <c r="CU99" s="1327"/>
      <c r="CV99" s="1327"/>
      <c r="CX99" s="503"/>
      <c r="CY99" s="503" t="str">
        <f>IF(T99="","",T99)</f>
        <v>Добавить территорию для дифференциации</v>
      </c>
      <c r="CZ99" s="503"/>
      <c r="DA99" s="503"/>
      <c r="DB99" s="514">
        <v>0</v>
      </c>
    </row>
    <row s="1645" customFormat="1" customHeight="1" ht="0">
      <c r="A100" s="1317"/>
      <c r="B100" s="1317"/>
      <c r="C100" s="1317"/>
      <c r="D100" s="1317"/>
      <c r="E100" s="1346"/>
      <c r="F100" s="1317"/>
      <c r="G100" s="1317"/>
      <c r="H100" s="1317"/>
      <c r="I100" s="1317"/>
      <c r="J100" s="1317"/>
      <c r="K100" s="1317"/>
      <c r="L100" s="1497"/>
      <c r="M100" s="1324"/>
      <c r="N100" s="1324"/>
      <c r="P100" s="1319"/>
      <c r="Q100" s="1320"/>
      <c r="R100" s="1319"/>
      <c r="S100" s="1325"/>
      <c r="T100" s="1328" t="s">
        <v>265</v>
      </c>
      <c r="U100" s="1327"/>
      <c r="V100" s="1327"/>
      <c r="W100" s="1327"/>
      <c r="X100" s="1327"/>
      <c r="Y100" s="1327"/>
      <c r="Z100" s="1327"/>
      <c r="AA100" s="1327"/>
      <c r="AB100" s="1327"/>
      <c r="AC100" s="1327"/>
      <c r="AD100" s="1327"/>
      <c r="AE100" s="1327"/>
      <c r="AF100" s="1327"/>
      <c r="AG100" s="1327"/>
      <c r="AH100" s="1327"/>
      <c r="AI100" s="1327"/>
      <c r="AJ100" s="1327"/>
      <c r="AK100" s="1327"/>
      <c r="AL100" s="1327"/>
      <c r="AM100" s="1327"/>
      <c r="AN100" s="1327"/>
      <c r="AO100" s="1327"/>
      <c r="AP100" s="1327"/>
      <c r="AQ100" s="1327"/>
      <c r="AR100" s="1327"/>
      <c r="AS100" s="1327"/>
      <c r="AT100" s="1327"/>
      <c r="AU100" s="1327"/>
      <c r="AV100" s="1327"/>
      <c r="AW100" s="1327"/>
      <c r="AX100" s="1327"/>
      <c r="AY100" s="1327"/>
      <c r="AZ100" s="1327"/>
      <c r="BA100" s="1327"/>
      <c r="BB100" s="1327"/>
      <c r="BC100" s="1327"/>
      <c r="BD100" s="1327"/>
      <c r="BE100" s="1327"/>
      <c r="BF100" s="1327"/>
      <c r="BG100" s="1327"/>
      <c r="BH100" s="1327"/>
      <c r="BI100" s="1327"/>
      <c r="BJ100" s="1327"/>
      <c r="BK100" s="1327"/>
      <c r="BL100" s="1327"/>
      <c r="BM100" s="3393"/>
      <c r="BN100" s="1327"/>
      <c r="BO100" s="1327"/>
      <c r="BP100" s="1327"/>
      <c r="BQ100" s="1327"/>
      <c r="BR100" s="1327"/>
      <c r="BS100" s="1327"/>
      <c r="BT100" s="1327"/>
      <c r="BU100" s="1327"/>
      <c r="BV100" s="1327"/>
      <c r="BW100" s="1327"/>
      <c r="BX100" s="1327"/>
      <c r="BY100" s="1327"/>
      <c r="BZ100" s="1327"/>
      <c r="CA100" s="1327"/>
      <c r="CB100" s="1327"/>
      <c r="CC100" s="1327"/>
      <c r="CD100" s="1327"/>
      <c r="CE100" s="1327"/>
      <c r="CF100" s="1327"/>
      <c r="CG100" s="1327"/>
      <c r="CH100" s="1327"/>
      <c r="CI100" s="1327"/>
      <c r="CJ100" s="1327"/>
      <c r="CK100" s="1327"/>
      <c r="CL100" s="1327"/>
      <c r="CM100" s="1327"/>
      <c r="CN100" s="1327"/>
      <c r="CO100" s="1327"/>
      <c r="CP100" s="1327"/>
      <c r="CQ100" s="1327"/>
      <c r="CR100" s="1327"/>
      <c r="CS100" s="1327"/>
      <c r="CT100" s="1327"/>
      <c r="CU100" s="1327"/>
      <c r="CV100" s="1327"/>
      <c r="CX100" s="792"/>
      <c r="CY100" s="792" t="str">
        <f>IF(T100="","",T100)</f>
        <v>Добавить наименование тарифа</v>
      </c>
      <c r="CZ100" s="792"/>
      <c r="DA100" s="792"/>
      <c r="DB100" s="521">
        <v>0</v>
      </c>
    </row>
    <row customHeight="1" ht="11.549999999999999">
      <c r="M101" s="1163"/>
      <c r="N101" s="1163"/>
      <c r="O101" s="540"/>
      <c r="P101" s="1158"/>
      <c r="Q101" s="1158"/>
      <c r="R101" s="1158"/>
      <c r="S101" s="1158"/>
      <c r="AR101" s="1638"/>
      <c r="AS101" s="1638"/>
      <c r="AT101" s="1638"/>
      <c r="AU101" s="1638"/>
      <c r="AV101" s="1638"/>
      <c r="AW101" s="1638"/>
      <c r="AX101" s="1638"/>
      <c r="AY101" s="1638"/>
      <c r="AZ101" s="1638"/>
      <c r="BA101" s="1638"/>
      <c r="BB101" s="1638"/>
      <c r="BC101" s="1638"/>
      <c r="BD101" s="1638"/>
      <c r="BE101" s="1638"/>
      <c r="BF101" s="1638"/>
      <c r="BG101" s="1638"/>
      <c r="BH101" s="1638"/>
      <c r="BI101" s="1638"/>
      <c r="BJ101" s="1638"/>
      <c r="BK101" s="1638"/>
      <c r="BL101" s="1638"/>
      <c r="BM101" s="3385"/>
      <c r="BN101" s="1638"/>
      <c r="BO101" s="1638"/>
      <c r="BP101" s="1638"/>
      <c r="BQ101" s="1638"/>
      <c r="BR101" s="1638"/>
      <c r="BS101" s="1638"/>
      <c r="BT101" s="1638"/>
      <c r="BU101" s="1638"/>
      <c r="BV101" s="1638"/>
      <c r="BW101" s="1638"/>
      <c r="BX101" s="1638"/>
      <c r="BY101" s="1638"/>
      <c r="BZ101" s="1638"/>
      <c r="CA101" s="1638"/>
      <c r="CB101" s="1638"/>
      <c r="CC101" s="1638"/>
      <c r="CD101" s="1638"/>
      <c r="CE101" s="1638"/>
      <c r="CF101" s="1638"/>
      <c r="CG101" s="1638"/>
      <c r="CH101" s="1638"/>
      <c r="CI101" s="1638"/>
      <c r="CJ101" s="1638"/>
      <c r="CK101" s="1638"/>
      <c r="CL101" s="1638"/>
      <c r="CM101" s="1638"/>
      <c r="CN101" s="1638"/>
      <c r="CO101" s="1638"/>
      <c r="CP101" s="1638"/>
      <c r="CQ101" s="1638"/>
      <c r="CR101" s="1638"/>
      <c r="CS101" s="1638"/>
      <c r="CT101" s="3385"/>
      <c r="CW101" s="1158"/>
      <c r="CX101" s="1158"/>
      <c r="CY101" s="1158"/>
      <c r="CZ101" s="1158"/>
      <c r="DA101" s="1158"/>
      <c r="DB101" s="1158">
        <v>11</v>
      </c>
    </row>
    <row customHeight="1" ht="14.699999999999998">
      <c r="O102" s="540"/>
      <c r="S102" s="1256"/>
      <c r="T102" s="2288"/>
      <c r="U102" s="2288"/>
      <c r="V102" s="2288"/>
      <c r="W102" s="2288"/>
      <c r="X102" s="2288"/>
      <c r="Y102" s="2288"/>
      <c r="Z102" s="2288"/>
      <c r="AA102" s="2288"/>
      <c r="AB102" s="2288"/>
      <c r="AC102" s="2288"/>
      <c r="AD102" s="2288"/>
      <c r="AE102" s="2288"/>
      <c r="AF102" s="2288"/>
      <c r="AG102" s="2288"/>
      <c r="AH102" s="2288"/>
      <c r="AI102" s="2288"/>
      <c r="AJ102" s="2288"/>
      <c r="AK102" s="2288"/>
      <c r="AL102" s="2288"/>
      <c r="AM102" s="2288"/>
      <c r="AN102" s="2288"/>
      <c r="AO102" s="2288"/>
      <c r="AP102" s="2288"/>
      <c r="AQ102" s="2288"/>
      <c r="AR102" s="2388"/>
      <c r="AS102" s="2388"/>
      <c r="AT102" s="2388"/>
      <c r="AU102" s="2388"/>
      <c r="AV102" s="2388"/>
      <c r="AW102" s="2388"/>
      <c r="AX102" s="2388"/>
      <c r="AY102" s="2388"/>
      <c r="AZ102" s="2388"/>
      <c r="BA102" s="2388"/>
      <c r="BB102" s="2388"/>
      <c r="BC102" s="2388"/>
      <c r="BD102" s="2388"/>
      <c r="BE102" s="2388"/>
      <c r="BF102" s="2388"/>
      <c r="BG102" s="2388"/>
      <c r="BH102" s="2388"/>
      <c r="BI102" s="2388"/>
      <c r="BJ102" s="2388"/>
      <c r="BK102" s="2388"/>
      <c r="BL102" s="2388"/>
      <c r="BM102" s="3422"/>
      <c r="BN102" s="2388"/>
      <c r="BO102" s="2388"/>
      <c r="BP102" s="2388"/>
      <c r="BQ102" s="2388"/>
      <c r="BR102" s="2388"/>
      <c r="BS102" s="2388"/>
      <c r="BT102" s="2388"/>
      <c r="BU102" s="2388"/>
      <c r="BV102" s="2388"/>
      <c r="BW102" s="2388"/>
      <c r="BX102" s="2388"/>
      <c r="BY102" s="2388"/>
      <c r="BZ102" s="2388"/>
      <c r="CA102" s="2388"/>
      <c r="CB102" s="2388"/>
      <c r="CC102" s="2388"/>
      <c r="CD102" s="2388"/>
      <c r="CE102" s="2388"/>
      <c r="CF102" s="2388"/>
      <c r="CG102" s="2388"/>
      <c r="CH102" s="2388"/>
      <c r="CI102" s="2388"/>
      <c r="CJ102" s="2388"/>
      <c r="CK102" s="2388"/>
      <c r="CL102" s="2388"/>
      <c r="CM102" s="2388"/>
      <c r="CN102" s="2388"/>
      <c r="CO102" s="2388"/>
      <c r="CP102" s="2388"/>
      <c r="CQ102" s="2388"/>
      <c r="CR102" s="2388"/>
      <c r="CS102" s="2388"/>
      <c r="CT102" s="3422"/>
      <c r="CU102" s="2288"/>
      <c r="CV102" s="2288"/>
      <c r="DB102" s="1158">
        <v>14</v>
      </c>
    </row>
    <row customHeight="1" ht="14.699999999999998">
      <c r="O103" s="540"/>
      <c r="AR103" s="1638"/>
      <c r="AS103" s="1638"/>
      <c r="AT103" s="1638"/>
      <c r="AU103" s="1638"/>
      <c r="AV103" s="1638"/>
      <c r="AW103" s="1638"/>
      <c r="AX103" s="1638"/>
      <c r="AY103" s="1638"/>
      <c r="AZ103" s="1638"/>
      <c r="BA103" s="1638"/>
      <c r="BB103" s="1638"/>
      <c r="BC103" s="1638"/>
      <c r="BD103" s="1638"/>
      <c r="BE103" s="1638"/>
      <c r="BF103" s="1638"/>
      <c r="BG103" s="1638"/>
      <c r="BH103" s="1638"/>
      <c r="BI103" s="1638"/>
      <c r="BJ103" s="1638"/>
      <c r="BK103" s="1638"/>
      <c r="BL103" s="1638"/>
      <c r="BM103" s="3385"/>
      <c r="BN103" s="1638"/>
      <c r="BO103" s="1638"/>
      <c r="BP103" s="1638"/>
      <c r="BQ103" s="1638"/>
      <c r="BR103" s="1638"/>
      <c r="BS103" s="1638"/>
      <c r="BT103" s="1638"/>
      <c r="BU103" s="1638"/>
      <c r="BV103" s="1638"/>
      <c r="BW103" s="1638"/>
      <c r="BX103" s="1638"/>
      <c r="BY103" s="1638"/>
      <c r="BZ103" s="1638"/>
      <c r="CA103" s="1638"/>
      <c r="CB103" s="1638"/>
      <c r="CC103" s="1638"/>
      <c r="CD103" s="1638"/>
      <c r="CE103" s="1638"/>
      <c r="CF103" s="1638"/>
      <c r="CG103" s="1638"/>
      <c r="CH103" s="1638"/>
      <c r="CI103" s="1638"/>
      <c r="CJ103" s="1638"/>
      <c r="CK103" s="1638"/>
      <c r="CL103" s="1638"/>
      <c r="CM103" s="1638"/>
      <c r="CN103" s="1638"/>
      <c r="CO103" s="1638"/>
      <c r="CP103" s="1638"/>
      <c r="CQ103" s="1638"/>
      <c r="CR103" s="1638"/>
      <c r="CS103" s="1638"/>
      <c r="CT103" s="3385"/>
      <c r="DB103" s="1158">
        <v>14</v>
      </c>
    </row>
    <row customHeight="1" ht="14.699999999999998">
      <c r="O104" s="540"/>
      <c r="S104" s="1256"/>
      <c r="T104" s="2288"/>
      <c r="U104" s="2288"/>
      <c r="V104" s="2288"/>
      <c r="W104" s="2288"/>
      <c r="X104" s="2288"/>
      <c r="Y104" s="2288"/>
      <c r="Z104" s="2288"/>
      <c r="AA104" s="2288"/>
      <c r="AB104" s="2288"/>
      <c r="AC104" s="2288"/>
      <c r="AD104" s="2288"/>
      <c r="AE104" s="2288"/>
      <c r="AF104" s="2288"/>
      <c r="AG104" s="2288"/>
      <c r="AH104" s="2288"/>
      <c r="AI104" s="2288"/>
      <c r="AJ104" s="2288"/>
      <c r="AK104" s="2288"/>
      <c r="AL104" s="2288"/>
      <c r="AM104" s="2288"/>
      <c r="AN104" s="2288"/>
      <c r="AO104" s="2288"/>
      <c r="AP104" s="2288"/>
      <c r="AQ104" s="2288"/>
      <c r="AR104" s="2388"/>
      <c r="AS104" s="2388"/>
      <c r="AT104" s="2388"/>
      <c r="AU104" s="2388"/>
      <c r="AV104" s="2388"/>
      <c r="AW104" s="2388"/>
      <c r="AX104" s="2388"/>
      <c r="AY104" s="2388"/>
      <c r="AZ104" s="2388"/>
      <c r="BA104" s="2388"/>
      <c r="BB104" s="2388"/>
      <c r="BC104" s="2388"/>
      <c r="BD104" s="2388"/>
      <c r="BE104" s="2388"/>
      <c r="BF104" s="2388"/>
      <c r="BG104" s="2388"/>
      <c r="BH104" s="2388"/>
      <c r="BI104" s="2388"/>
      <c r="BJ104" s="2388"/>
      <c r="BK104" s="2388"/>
      <c r="BL104" s="2388"/>
      <c r="BM104" s="3422"/>
      <c r="BN104" s="2388"/>
      <c r="BO104" s="2388"/>
      <c r="BP104" s="2388"/>
      <c r="BQ104" s="2388"/>
      <c r="BR104" s="2388"/>
      <c r="BS104" s="2388"/>
      <c r="BT104" s="2388"/>
      <c r="BU104" s="2388"/>
      <c r="BV104" s="2388"/>
      <c r="BW104" s="2388"/>
      <c r="BX104" s="2388"/>
      <c r="BY104" s="2388"/>
      <c r="BZ104" s="2388"/>
      <c r="CA104" s="2388"/>
      <c r="CB104" s="2388"/>
      <c r="CC104" s="2388"/>
      <c r="CD104" s="2388"/>
      <c r="CE104" s="2388"/>
      <c r="CF104" s="2388"/>
      <c r="CG104" s="2388"/>
      <c r="CH104" s="2388"/>
      <c r="CI104" s="2388"/>
      <c r="CJ104" s="2388"/>
      <c r="CK104" s="2388"/>
      <c r="CL104" s="2388"/>
      <c r="CM104" s="2388"/>
      <c r="CN104" s="2388"/>
      <c r="CO104" s="2388"/>
      <c r="CP104" s="2388"/>
      <c r="CQ104" s="2388"/>
      <c r="CR104" s="2388"/>
      <c r="CS104" s="2388"/>
      <c r="CT104" s="3422"/>
      <c r="CU104" s="2288"/>
      <c r="CV104" s="2288"/>
      <c r="DB104" s="1158">
        <v>14</v>
      </c>
    </row>
    <row customHeight="1" ht="22.5" hidden="1">
      <c r="A105" s="1163" t="s">
        <v>83</v>
      </c>
      <c r="B105" s="1163">
        <v>0</v>
      </c>
      <c r="C105" s="1163">
        <v>0</v>
      </c>
      <c r="D105" s="1163">
        <v>0</v>
      </c>
      <c r="E105" s="1163">
        <v>0</v>
      </c>
      <c r="F105" s="1163">
        <v>0</v>
      </c>
      <c r="G105" s="1163">
        <v>0</v>
      </c>
      <c r="H105" s="1163">
        <v>0</v>
      </c>
      <c r="I105" s="1163">
        <v>0</v>
      </c>
      <c r="J105" s="1163">
        <v>0</v>
      </c>
      <c r="K105" s="1163">
        <v>0</v>
      </c>
      <c r="L105" s="1481">
        <v>0</v>
      </c>
      <c r="M105" s="1365">
        <v>0</v>
      </c>
      <c r="N105" s="1365">
        <v>0</v>
      </c>
      <c r="O105" s="1365">
        <v>0</v>
      </c>
      <c r="P105" s="1476">
        <v>3</v>
      </c>
      <c r="Q105" s="347">
        <v>3</v>
      </c>
      <c r="R105" s="347">
        <v>3</v>
      </c>
      <c r="S105" s="584">
        <v>12</v>
      </c>
      <c r="T105" s="1158">
        <v>35</v>
      </c>
      <c r="U105" s="1158">
        <v>0</v>
      </c>
      <c r="V105" s="1158">
        <v>0</v>
      </c>
      <c r="W105" s="1634">
        <v>0</v>
      </c>
      <c r="X105" s="1634">
        <v>0</v>
      </c>
      <c r="Y105" s="1634">
        <v>0</v>
      </c>
      <c r="Z105" s="1634">
        <v>0</v>
      </c>
      <c r="AA105" s="1634">
        <v>0</v>
      </c>
      <c r="AB105" s="1634">
        <v>0</v>
      </c>
      <c r="AC105" s="1158">
        <v>0</v>
      </c>
      <c r="AD105" s="1158">
        <v>0</v>
      </c>
      <c r="AE105" s="1158">
        <v>0</v>
      </c>
      <c r="AF105" s="1158">
        <v>0</v>
      </c>
      <c r="AG105" s="1158">
        <v>19</v>
      </c>
      <c r="AH105" s="1634">
        <v>19</v>
      </c>
      <c r="AI105" s="1634">
        <v>19</v>
      </c>
      <c r="AJ105" s="1634">
        <v>19</v>
      </c>
      <c r="AK105" s="1634">
        <v>19</v>
      </c>
      <c r="AL105" s="1634">
        <v>19</v>
      </c>
      <c r="AM105" s="1158">
        <v>19</v>
      </c>
      <c r="AN105" s="1158">
        <v>11</v>
      </c>
      <c r="AO105" s="1158">
        <v>3</v>
      </c>
      <c r="AP105" s="1158">
        <v>11</v>
      </c>
      <c r="AQ105" s="1158">
        <v>0</v>
      </c>
      <c r="AR105" s="1638">
        <v>0</v>
      </c>
      <c r="AS105" s="1638">
        <v>0</v>
      </c>
      <c r="AT105" s="1638">
        <v>0</v>
      </c>
      <c r="AU105" s="1638">
        <v>0</v>
      </c>
      <c r="AV105" s="1638">
        <v>0</v>
      </c>
      <c r="AW105" s="1638">
        <v>0</v>
      </c>
      <c r="AX105" s="1638">
        <v>0</v>
      </c>
      <c r="AY105" s="1638">
        <v>0</v>
      </c>
      <c r="AZ105" s="1638">
        <v>0</v>
      </c>
      <c r="BA105" s="1638">
        <v>0</v>
      </c>
      <c r="BB105" s="1638">
        <v>0</v>
      </c>
      <c r="BC105" s="1638">
        <v>0</v>
      </c>
      <c r="BD105" s="1638">
        <v>0</v>
      </c>
      <c r="BE105" s="1638">
        <v>0</v>
      </c>
      <c r="BF105" s="1638">
        <v>0</v>
      </c>
      <c r="BG105" s="1638">
        <v>0</v>
      </c>
      <c r="BH105" s="1638">
        <v>0</v>
      </c>
      <c r="BI105" s="1638">
        <v>0</v>
      </c>
      <c r="BJ105" s="1638">
        <v>0</v>
      </c>
      <c r="BK105" s="1638">
        <v>0</v>
      </c>
      <c r="BL105" s="1638">
        <v>0</v>
      </c>
      <c r="BM105" s="3385">
        <v>0</v>
      </c>
      <c r="BN105" s="1638">
        <v>0</v>
      </c>
      <c r="BO105" s="1638">
        <v>0</v>
      </c>
      <c r="BP105" s="1638">
        <v>0</v>
      </c>
      <c r="BQ105" s="1638">
        <v>0</v>
      </c>
      <c r="BR105" s="1638">
        <v>0</v>
      </c>
      <c r="BS105" s="1638">
        <v>0</v>
      </c>
      <c r="BT105" s="1638">
        <v>0</v>
      </c>
      <c r="BU105" s="1638">
        <v>0</v>
      </c>
      <c r="BV105" s="1638">
        <v>0</v>
      </c>
      <c r="BW105" s="1638">
        <v>0</v>
      </c>
      <c r="BX105" s="1638">
        <v>0</v>
      </c>
      <c r="BY105" s="1638">
        <v>0</v>
      </c>
      <c r="BZ105" s="1638">
        <v>0</v>
      </c>
      <c r="CA105" s="1638">
        <v>0</v>
      </c>
      <c r="CB105" s="1638">
        <v>0</v>
      </c>
      <c r="CC105" s="1638">
        <v>0</v>
      </c>
      <c r="CD105" s="1638">
        <v>0</v>
      </c>
      <c r="CE105" s="1638">
        <v>0</v>
      </c>
      <c r="CF105" s="1638">
        <v>0</v>
      </c>
      <c r="CG105" s="1638">
        <v>0</v>
      </c>
      <c r="CH105" s="1638">
        <v>0</v>
      </c>
      <c r="CI105" s="1638">
        <v>0</v>
      </c>
      <c r="CJ105" s="1638">
        <v>0</v>
      </c>
      <c r="CK105" s="1638">
        <v>0</v>
      </c>
      <c r="CL105" s="1638">
        <v>0</v>
      </c>
      <c r="CM105" s="1638">
        <v>0</v>
      </c>
      <c r="CN105" s="1638">
        <v>0</v>
      </c>
      <c r="CO105" s="1638">
        <v>0</v>
      </c>
      <c r="CP105" s="1638">
        <v>0</v>
      </c>
      <c r="CQ105" s="1638">
        <v>0</v>
      </c>
      <c r="CR105" s="1638">
        <v>0</v>
      </c>
      <c r="CS105" s="1638">
        <v>0</v>
      </c>
      <c r="CT105" s="3385">
        <v>0</v>
      </c>
      <c r="CU105" s="1158">
        <v>4</v>
      </c>
      <c r="CV105" s="1158">
        <v>115</v>
      </c>
      <c r="CW105" s="514">
        <v>10</v>
      </c>
      <c r="CX105" s="514">
        <v>10</v>
      </c>
      <c r="CY105" s="514">
        <v>10</v>
      </c>
      <c r="CZ105" s="514">
        <v>10</v>
      </c>
      <c r="DA105" s="514">
        <v>10</v>
      </c>
      <c r="DB105" s="1158">
        <v>23</v>
      </c>
    </row>
  </sheetData>
  <sheetProtection formatColumns="0" formatRows="0" autoFilter="0" sort="0" insertRows="0" insertColumns="1" deleteRows="0" deleteColumns="0"/>
  <mergeCells count="626">
    <mergeCell ref="CV47:CV48"/>
    <mergeCell ref="T102:CV102"/>
    <mergeCell ref="T104:CV104"/>
    <mergeCell ref="K47:K48"/>
    <mergeCell ref="AN47:AN48"/>
    <mergeCell ref="V38:V40"/>
    <mergeCell ref="AD41:AE41"/>
    <mergeCell ref="AO41:AP41"/>
    <mergeCell ref="E42:E99"/>
    <mergeCell ref="V42:AF42"/>
    <mergeCell ref="AG42:CU42"/>
    <mergeCell ref="F43:F98"/>
    <mergeCell ref="V43:AF43"/>
    <mergeCell ref="AG43:CU43"/>
    <mergeCell ref="G44:G65"/>
    <mergeCell ref="V44:AF44"/>
    <mergeCell ref="AG44:CU44"/>
    <mergeCell ref="H45:H65"/>
    <mergeCell ref="I45:I64"/>
    <mergeCell ref="P45:P64"/>
    <mergeCell ref="V45:AF45"/>
    <mergeCell ref="AG45:CU45"/>
    <mergeCell ref="J46:J51"/>
    <mergeCell ref="Q46:Q51"/>
    <mergeCell ref="V46:AF46"/>
    <mergeCell ref="AG46:CU46"/>
    <mergeCell ref="AO47:AO48"/>
    <mergeCell ref="AP47:AP48"/>
    <mergeCell ref="AQ47:AQ48"/>
    <mergeCell ref="V28:AE28"/>
    <mergeCell ref="AG28:AP28"/>
    <mergeCell ref="CV36:CV40"/>
    <mergeCell ref="S37:S40"/>
    <mergeCell ref="T37:T40"/>
    <mergeCell ref="V37:AE37"/>
    <mergeCell ref="AF37:AF40"/>
    <mergeCell ref="AG37:AP37"/>
    <mergeCell ref="AQ37:AQ40"/>
    <mergeCell ref="S32:T32"/>
    <mergeCell ref="V32:AE32"/>
    <mergeCell ref="AG32:AP32"/>
    <mergeCell ref="S33:T33"/>
    <mergeCell ref="V33:AE33"/>
    <mergeCell ref="AG33:AP33"/>
    <mergeCell ref="CU37:CU40"/>
    <mergeCell ref="AD40:AE40"/>
    <mergeCell ref="AO40:AP40"/>
    <mergeCell ref="V35:AF35"/>
    <mergeCell ref="AG35:AQ35"/>
    <mergeCell ref="S36:CU36"/>
    <mergeCell ref="AN38:AP39"/>
    <mergeCell ref="AC38:AE39"/>
    <mergeCell ref="AL39:AM39"/>
    <mergeCell ref="S29:T29"/>
    <mergeCell ref="AG38:AG40"/>
    <mergeCell ref="CV7:CV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CU2"/>
    <mergeCell ref="F3:F12"/>
    <mergeCell ref="V3:AF3"/>
    <mergeCell ref="AG3:CU3"/>
    <mergeCell ref="G4:G11"/>
    <mergeCell ref="V4:AF4"/>
    <mergeCell ref="AG4:CU4"/>
    <mergeCell ref="H5:H11"/>
    <mergeCell ref="I5:I10"/>
    <mergeCell ref="P5:P10"/>
    <mergeCell ref="V5:AF5"/>
    <mergeCell ref="AG5:CU5"/>
    <mergeCell ref="J6:J9"/>
    <mergeCell ref="Q6:Q9"/>
    <mergeCell ref="V6:AF6"/>
    <mergeCell ref="AG6:CU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CV69:CV70"/>
    <mergeCell ref="AD69:AD70"/>
    <mergeCell ref="AE69:AE70"/>
    <mergeCell ref="AF69:AF70"/>
    <mergeCell ref="AN69:AN70"/>
    <mergeCell ref="AO69:AO70"/>
    <mergeCell ref="AP69:AP70"/>
    <mergeCell ref="G66:G81"/>
    <mergeCell ref="V66:AF66"/>
    <mergeCell ref="AG66:CU66"/>
    <mergeCell ref="H67:H81"/>
    <mergeCell ref="I67:I80"/>
    <mergeCell ref="P67:P80"/>
    <mergeCell ref="V67:AF67"/>
    <mergeCell ref="AG67:CU67"/>
    <mergeCell ref="J68:J71"/>
    <mergeCell ref="Q68:Q71"/>
    <mergeCell ref="V68:AF68"/>
    <mergeCell ref="AG68:CU68"/>
    <mergeCell ref="K69:K70"/>
    <mergeCell ref="AC69:AC70"/>
    <mergeCell ref="AQ69:AQ70"/>
    <mergeCell ref="CV85:CV86"/>
    <mergeCell ref="AD85:AD86"/>
    <mergeCell ref="AE85:AE86"/>
    <mergeCell ref="AF85:AF86"/>
    <mergeCell ref="AN85:AN86"/>
    <mergeCell ref="AO85:AO86"/>
    <mergeCell ref="AP85:AP86"/>
    <mergeCell ref="G82:G97"/>
    <mergeCell ref="V82:AF82"/>
    <mergeCell ref="AG82:CU82"/>
    <mergeCell ref="H83:H97"/>
    <mergeCell ref="I83:I96"/>
    <mergeCell ref="P83:P96"/>
    <mergeCell ref="V83:AF83"/>
    <mergeCell ref="AG83:CU83"/>
    <mergeCell ref="J84:J87"/>
    <mergeCell ref="Q84:Q87"/>
    <mergeCell ref="V84:AF84"/>
    <mergeCell ref="AG84:CU84"/>
    <mergeCell ref="K85:K86"/>
    <mergeCell ref="AC85:AC86"/>
    <mergeCell ref="AQ85:AQ86"/>
    <mergeCell ref="CV49:CV50"/>
    <mergeCell ref="AD49:AD50"/>
    <mergeCell ref="AE49:AE50"/>
    <mergeCell ref="AF49:AF50"/>
    <mergeCell ref="AN49:AN50"/>
    <mergeCell ref="AO49:AO50"/>
    <mergeCell ref="AP49:AP50"/>
    <mergeCell ref="K49:K50"/>
    <mergeCell ref="AC49:AC50"/>
    <mergeCell ref="AQ49:AQ50"/>
    <mergeCell ref="CV53:CV54"/>
    <mergeCell ref="AD53:AD54"/>
    <mergeCell ref="AE53:AE54"/>
    <mergeCell ref="AF53:AF54"/>
    <mergeCell ref="AN53:AN54"/>
    <mergeCell ref="AO53:AO54"/>
    <mergeCell ref="AP53:AP54"/>
    <mergeCell ref="J52:J57"/>
    <mergeCell ref="Q52:Q57"/>
    <mergeCell ref="V52:AF52"/>
    <mergeCell ref="AG52:CU52"/>
    <mergeCell ref="K53:K54"/>
    <mergeCell ref="AC53:AC54"/>
    <mergeCell ref="AQ53:AQ54"/>
    <mergeCell ref="CV55:CV56"/>
    <mergeCell ref="AD55:AD56"/>
    <mergeCell ref="AE55:AE56"/>
    <mergeCell ref="AF55:AF56"/>
    <mergeCell ref="AN55:AN56"/>
    <mergeCell ref="AO55:AO56"/>
    <mergeCell ref="AP55:AP56"/>
    <mergeCell ref="K55:K56"/>
    <mergeCell ref="AC55:AC56"/>
    <mergeCell ref="AQ55:AQ56"/>
    <mergeCell ref="CV59:CV60"/>
    <mergeCell ref="AD59:AD60"/>
    <mergeCell ref="AE59:AE60"/>
    <mergeCell ref="AF59:AF60"/>
    <mergeCell ref="AN59:AN60"/>
    <mergeCell ref="AO59:AO60"/>
    <mergeCell ref="AP59:AP60"/>
    <mergeCell ref="J58:J63"/>
    <mergeCell ref="Q58:Q63"/>
    <mergeCell ref="V58:AF58"/>
    <mergeCell ref="AG58:CU58"/>
    <mergeCell ref="K59:K60"/>
    <mergeCell ref="AC59:AC60"/>
    <mergeCell ref="AQ59:AQ60"/>
    <mergeCell ref="CV61:CV62"/>
    <mergeCell ref="AD61:AD62"/>
    <mergeCell ref="AE61:AE62"/>
    <mergeCell ref="AF61:AF62"/>
    <mergeCell ref="AN61:AN62"/>
    <mergeCell ref="AO61:AO62"/>
    <mergeCell ref="AP61:AP62"/>
    <mergeCell ref="K61:K62"/>
    <mergeCell ref="AC61:AC62"/>
    <mergeCell ref="AQ61:AQ62"/>
    <mergeCell ref="CV73:CV74"/>
    <mergeCell ref="AD73:AD74"/>
    <mergeCell ref="AE73:AE74"/>
    <mergeCell ref="AF73:AF74"/>
    <mergeCell ref="AN73:AN74"/>
    <mergeCell ref="AO73:AO74"/>
    <mergeCell ref="AP73:AP74"/>
    <mergeCell ref="J72:J75"/>
    <mergeCell ref="Q72:Q75"/>
    <mergeCell ref="V72:AF72"/>
    <mergeCell ref="AG72:CU72"/>
    <mergeCell ref="K73:K74"/>
    <mergeCell ref="AC73:AC74"/>
    <mergeCell ref="AQ73:AQ74"/>
    <mergeCell ref="CV77:CV78"/>
    <mergeCell ref="AD77:AD78"/>
    <mergeCell ref="AE77:AE78"/>
    <mergeCell ref="AF77:AF78"/>
    <mergeCell ref="AN77:AN78"/>
    <mergeCell ref="AO77:AO78"/>
    <mergeCell ref="AP77:AP78"/>
    <mergeCell ref="J76:J79"/>
    <mergeCell ref="Q76:Q79"/>
    <mergeCell ref="V76:AF76"/>
    <mergeCell ref="AG76:CU76"/>
    <mergeCell ref="K77:K78"/>
    <mergeCell ref="AC77:AC78"/>
    <mergeCell ref="AQ77:AQ78"/>
    <mergeCell ref="CV89:CV90"/>
    <mergeCell ref="AD89:AD90"/>
    <mergeCell ref="AE89:AE90"/>
    <mergeCell ref="AF89:AF90"/>
    <mergeCell ref="AN89:AN90"/>
    <mergeCell ref="AO89:AO90"/>
    <mergeCell ref="AP89:AP90"/>
    <mergeCell ref="J88:J91"/>
    <mergeCell ref="Q88:Q91"/>
    <mergeCell ref="V88:AF88"/>
    <mergeCell ref="AG88:CU88"/>
    <mergeCell ref="K89:K90"/>
    <mergeCell ref="AC89:AC90"/>
    <mergeCell ref="AQ89:AQ90"/>
    <mergeCell ref="CV93:CV94"/>
    <mergeCell ref="AD93:AD94"/>
    <mergeCell ref="AE93:AE94"/>
    <mergeCell ref="AF93:AF94"/>
    <mergeCell ref="AN93:AN94"/>
    <mergeCell ref="AO93:AO94"/>
    <mergeCell ref="AP93:AP94"/>
    <mergeCell ref="J92:J95"/>
    <mergeCell ref="Q92:Q95"/>
    <mergeCell ref="V92:AF92"/>
    <mergeCell ref="AG92:CU92"/>
    <mergeCell ref="K93:K94"/>
    <mergeCell ref="AC93:AC94"/>
    <mergeCell ref="AQ93:AQ94"/>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9:AY50"/>
    <mergeCell ref="AZ49:AZ50"/>
    <mergeCell ref="BA49:BA50"/>
    <mergeCell ref="BB49:BB50"/>
    <mergeCell ref="AY53:AY54"/>
    <mergeCell ref="AZ53:AZ54"/>
    <mergeCell ref="BA53:BA54"/>
    <mergeCell ref="BB53:BB54"/>
    <mergeCell ref="AY55:AY56"/>
    <mergeCell ref="AZ55:AZ56"/>
    <mergeCell ref="BA55:BA56"/>
    <mergeCell ref="BB55:BB56"/>
    <mergeCell ref="AY59:AY60"/>
    <mergeCell ref="AZ59:AZ60"/>
    <mergeCell ref="BA59:BA60"/>
    <mergeCell ref="BB59:BB60"/>
    <mergeCell ref="AY61:AY62"/>
    <mergeCell ref="AZ61:AZ62"/>
    <mergeCell ref="BA61:BA62"/>
    <mergeCell ref="BB61:BB62"/>
    <mergeCell ref="AY69:AY70"/>
    <mergeCell ref="AZ69:AZ70"/>
    <mergeCell ref="BA69:BA70"/>
    <mergeCell ref="BB69:BB70"/>
    <mergeCell ref="AY73:AY74"/>
    <mergeCell ref="AZ73:AZ74"/>
    <mergeCell ref="BA73:BA74"/>
    <mergeCell ref="BB73:BB74"/>
    <mergeCell ref="AY77:AY78"/>
    <mergeCell ref="AZ77:AZ78"/>
    <mergeCell ref="BA77:BA78"/>
    <mergeCell ref="BB77:BB78"/>
    <mergeCell ref="AY85:AY86"/>
    <mergeCell ref="AZ85:AZ86"/>
    <mergeCell ref="BA85:BA86"/>
    <mergeCell ref="BB85:BB86"/>
    <mergeCell ref="AY89:AY90"/>
    <mergeCell ref="AZ89:AZ90"/>
    <mergeCell ref="BA89:BA90"/>
    <mergeCell ref="BB89:BB90"/>
    <mergeCell ref="AY93:AY94"/>
    <mergeCell ref="AZ93:AZ94"/>
    <mergeCell ref="BA93:BA94"/>
    <mergeCell ref="BB93:BB94"/>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9:BJ50"/>
    <mergeCell ref="BK49:BK50"/>
    <mergeCell ref="BL49:BL50"/>
    <mergeCell ref="BM49:BM50"/>
    <mergeCell ref="BJ53:BJ54"/>
    <mergeCell ref="BK53:BK54"/>
    <mergeCell ref="BL53:BL54"/>
    <mergeCell ref="BM53:BM54"/>
    <mergeCell ref="BJ55:BJ56"/>
    <mergeCell ref="BK55:BK56"/>
    <mergeCell ref="BL55:BL56"/>
    <mergeCell ref="BM55:BM56"/>
    <mergeCell ref="BJ59:BJ60"/>
    <mergeCell ref="BK59:BK60"/>
    <mergeCell ref="BL59:BL60"/>
    <mergeCell ref="BM59:BM60"/>
    <mergeCell ref="BJ61:BJ62"/>
    <mergeCell ref="BK61:BK62"/>
    <mergeCell ref="BL61:BL62"/>
    <mergeCell ref="BM61:BM62"/>
    <mergeCell ref="BJ69:BJ70"/>
    <mergeCell ref="BK69:BK70"/>
    <mergeCell ref="BL69:BL70"/>
    <mergeCell ref="BM69:BM70"/>
    <mergeCell ref="BJ73:BJ74"/>
    <mergeCell ref="BK73:BK74"/>
    <mergeCell ref="BL73:BL74"/>
    <mergeCell ref="BM73:BM74"/>
    <mergeCell ref="BJ77:BJ78"/>
    <mergeCell ref="BK77:BK78"/>
    <mergeCell ref="BL77:BL78"/>
    <mergeCell ref="BM77:BM78"/>
    <mergeCell ref="BJ85:BJ86"/>
    <mergeCell ref="BK85:BK86"/>
    <mergeCell ref="BL85:BL86"/>
    <mergeCell ref="BM85:BM86"/>
    <mergeCell ref="BJ89:BJ90"/>
    <mergeCell ref="BK89:BK90"/>
    <mergeCell ref="BL89:BL90"/>
    <mergeCell ref="BM89:BM90"/>
    <mergeCell ref="BJ93:BJ94"/>
    <mergeCell ref="BK93:BK94"/>
    <mergeCell ref="BL93:BL94"/>
    <mergeCell ref="BM93:BM94"/>
    <mergeCell ref="AY47:AY48"/>
    <mergeCell ref="AZ47:AZ48"/>
    <mergeCell ref="BA47:BA48"/>
    <mergeCell ref="BB47:BB48"/>
    <mergeCell ref="BJ47:BJ48"/>
    <mergeCell ref="BK47:BK48"/>
    <mergeCell ref="BL47:BL48"/>
    <mergeCell ref="BM47:BM48"/>
    <mergeCell ref="AC47:AC48"/>
    <mergeCell ref="AD47:AD48"/>
    <mergeCell ref="AE47:AE48"/>
    <mergeCell ref="AF47:AF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U49:BU50"/>
    <mergeCell ref="BV49:BV50"/>
    <mergeCell ref="BW49:BW50"/>
    <mergeCell ref="BX49:BX50"/>
    <mergeCell ref="BU53:BU54"/>
    <mergeCell ref="BV53:BV54"/>
    <mergeCell ref="BW53:BW54"/>
    <mergeCell ref="BX53:BX54"/>
    <mergeCell ref="BU55:BU56"/>
    <mergeCell ref="BV55:BV56"/>
    <mergeCell ref="BW55:BW56"/>
    <mergeCell ref="BX55:BX56"/>
    <mergeCell ref="BU59:BU60"/>
    <mergeCell ref="BV59:BV60"/>
    <mergeCell ref="BW59:BW60"/>
    <mergeCell ref="BX59:BX60"/>
    <mergeCell ref="BU61:BU62"/>
    <mergeCell ref="BV61:BV62"/>
    <mergeCell ref="BW61:BW62"/>
    <mergeCell ref="BX61:BX62"/>
    <mergeCell ref="BU69:BU70"/>
    <mergeCell ref="BV69:BV70"/>
    <mergeCell ref="BW69:BW70"/>
    <mergeCell ref="BX69:BX70"/>
    <mergeCell ref="BU73:BU74"/>
    <mergeCell ref="BV73:BV74"/>
    <mergeCell ref="BW73:BW74"/>
    <mergeCell ref="BX73:BX74"/>
    <mergeCell ref="BU77:BU78"/>
    <mergeCell ref="BV77:BV78"/>
    <mergeCell ref="BW77:BW78"/>
    <mergeCell ref="BX77:BX78"/>
    <mergeCell ref="BU85:BU86"/>
    <mergeCell ref="BV85:BV86"/>
    <mergeCell ref="BW85:BW86"/>
    <mergeCell ref="BX85:BX86"/>
    <mergeCell ref="BU89:BU90"/>
    <mergeCell ref="BV89:BV90"/>
    <mergeCell ref="BW89:BW90"/>
    <mergeCell ref="BX89:BX90"/>
    <mergeCell ref="BU93:BU94"/>
    <mergeCell ref="BV93:BV94"/>
    <mergeCell ref="BW93:BW94"/>
    <mergeCell ref="BX93:BX94"/>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F49:CF50"/>
    <mergeCell ref="CG49:CG50"/>
    <mergeCell ref="CH49:CH50"/>
    <mergeCell ref="CI49:CI50"/>
    <mergeCell ref="CF53:CF54"/>
    <mergeCell ref="CG53:CG54"/>
    <mergeCell ref="CH53:CH54"/>
    <mergeCell ref="CI53:CI54"/>
    <mergeCell ref="CF55:CF56"/>
    <mergeCell ref="CG55:CG56"/>
    <mergeCell ref="CH55:CH56"/>
    <mergeCell ref="CI55:CI56"/>
    <mergeCell ref="CF59:CF60"/>
    <mergeCell ref="CG59:CG60"/>
    <mergeCell ref="CH59:CH60"/>
    <mergeCell ref="CI59:CI60"/>
    <mergeCell ref="CF61:CF62"/>
    <mergeCell ref="CG61:CG62"/>
    <mergeCell ref="CH61:CH62"/>
    <mergeCell ref="CI61:CI62"/>
    <mergeCell ref="CF69:CF70"/>
    <mergeCell ref="CG69:CG70"/>
    <mergeCell ref="CH69:CH70"/>
    <mergeCell ref="CI69:CI70"/>
    <mergeCell ref="CF73:CF74"/>
    <mergeCell ref="CG73:CG74"/>
    <mergeCell ref="CH73:CH74"/>
    <mergeCell ref="CI73:CI74"/>
    <mergeCell ref="CF77:CF78"/>
    <mergeCell ref="CG77:CG78"/>
    <mergeCell ref="CH77:CH78"/>
    <mergeCell ref="CI77:CI78"/>
    <mergeCell ref="CF85:CF86"/>
    <mergeCell ref="CG85:CG86"/>
    <mergeCell ref="CH85:CH86"/>
    <mergeCell ref="CI85:CI86"/>
    <mergeCell ref="CF89:CF90"/>
    <mergeCell ref="CG89:CG90"/>
    <mergeCell ref="CH89:CH90"/>
    <mergeCell ref="CI89:CI90"/>
    <mergeCell ref="CF93:CF94"/>
    <mergeCell ref="CG93:CG94"/>
    <mergeCell ref="CH93:CH94"/>
    <mergeCell ref="CI93:CI94"/>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Q49:CQ50"/>
    <mergeCell ref="CR49:CR50"/>
    <mergeCell ref="CS49:CS50"/>
    <mergeCell ref="CT49:CT50"/>
    <mergeCell ref="CQ53:CQ54"/>
    <mergeCell ref="CR53:CR54"/>
    <mergeCell ref="CS53:CS54"/>
    <mergeCell ref="CT53:CT54"/>
    <mergeCell ref="CQ55:CQ56"/>
    <mergeCell ref="CR55:CR56"/>
    <mergeCell ref="CS55:CS56"/>
    <mergeCell ref="CT55:CT56"/>
    <mergeCell ref="CQ59:CQ60"/>
    <mergeCell ref="CR59:CR60"/>
    <mergeCell ref="CS59:CS60"/>
    <mergeCell ref="CT59:CT60"/>
    <mergeCell ref="CQ61:CQ62"/>
    <mergeCell ref="CR61:CR62"/>
    <mergeCell ref="CS61:CS62"/>
    <mergeCell ref="CT61:CT62"/>
    <mergeCell ref="CQ69:CQ70"/>
    <mergeCell ref="CR69:CR70"/>
    <mergeCell ref="CS69:CS70"/>
    <mergeCell ref="CT69:CT70"/>
    <mergeCell ref="CQ73:CQ74"/>
    <mergeCell ref="CR73:CR74"/>
    <mergeCell ref="CS73:CS74"/>
    <mergeCell ref="CT73:CT74"/>
    <mergeCell ref="CQ77:CQ78"/>
    <mergeCell ref="CR77:CR78"/>
    <mergeCell ref="CS77:CS78"/>
    <mergeCell ref="CT77:CT78"/>
    <mergeCell ref="CQ85:CQ86"/>
    <mergeCell ref="CR85:CR86"/>
    <mergeCell ref="CS85:CS86"/>
    <mergeCell ref="CT85:CT86"/>
    <mergeCell ref="CQ89:CQ90"/>
    <mergeCell ref="CR89:CR90"/>
    <mergeCell ref="CS89:CS90"/>
    <mergeCell ref="CT89:CT90"/>
    <mergeCell ref="CQ93:CQ94"/>
    <mergeCell ref="CR93:CR94"/>
    <mergeCell ref="CS93:CS94"/>
    <mergeCell ref="CT93:CT94"/>
  </mergeCells>
  <dataValidations count="7">
    <dataValidation allowBlank="1" sqref="S131163:CV131169 S196699:CV196705 S262235:CV262241 S327771:CV327777 S393307:CV393313 S458843:CV458849 S524379:CV524385 S589915:CV589921 S655451:CV655457 S720987:CV720993 S786523:CV786529 S852059:CV852065 S917595:CV917601 S983131:CV983137 S65627:CV65633"/>
    <dataValidation type="list" allowBlank="1" showInputMessage="1" errorTitle="Ошибка" error="Выберите значение из списка" prompt="Выберите значение из списка" sqref="V983128:CU983128 V65624:CU65624 V131160:CU131160 V196696:CU196696 V262232:CU262232 V327768:CU327768 V393304:CU393304 V458840:CU458840 V524376:CU524376 V589912:CU589912 V655448:CU655448 V720984:CU720984 V786520:CU786520 V852056:CU852056 V917592:CU917592">
      <formula1>kind_of_cons</formula1>
    </dataValidation>
    <dataValidation type="list" allowBlank="1" showInputMessage="1" showErrorMessage="1" errorTitle="Ошибка" error="Выберите значение из списка" sqref="AG917591:AL917591 AG852055:AL852055 AG786519:AL786519 AG720983:AL720983 AG655447:AL655447 AG589911:AL589911 AG524375:AL524375 AG458839:AL458839 AG393303:AL393303 AG327767:AL327767 AG262231:AL262231 AG196695:AL196695 AG131159:AL131159 AG65623:AL65623 AG983127:AL983127 V983127:AB983127 V65623:AB65623 V131159:AB131159 V196695:AB196695 V262231:AB262231 V327767:AB327767 V393303:AB393303 V458839:AB458839 V524375:AB524375 V589911:AB589911 V655447:AB655447 V720983:AB720983 V786519:AB786519 V852055:AB852055 V917591:AB917591">
      <formula1>kind_of_scheme_in</formula1>
    </dataValidation>
    <dataValidation type="textLength" operator="lessThanOrEqual" allowBlank="1" showInputMessage="1" showErrorMessage="1" errorTitle="Ошибка" error="Допускается ввод не более 900 символов!" sqref="CV65619:CV65626 CV131155:CV131162 CV196691:CV196698 CV262227:CV262234 CV327763:CV327770 CV393299:CV393306 CV458835:CV458842 CV524371:CV524378 CV589907:CV589914 CV655443:CV655450 CV720979:CV720986 CV786515:CV786522 CV852051:CV852058 CV917587:CV917594 CV983123:CV983130 T47 T7 AG45:AQ45 CU45 AG5:AQ5 CU5 AG67 AH67 AI67 AJ67 AK67 AL67 AM67 AN67 AO67 AP67 AQ67 CU67 T69 AG83 AH83 AI83 AJ83 AK83 AL83 AM83 AN83 AO83 AP83 AQ83 CU83 T85 T49 T53 T55 T59 T61 T73 T77 T89 T93">
      <formula1>900</formula1>
    </dataValidation>
    <dataValidation type="list" allowBlank="1" showInputMessage="1" showErrorMessage="1" errorTitle="Ошибка" error="Выберите значение из списка" sqref="T65625 T131161 T196697 T262233 T327769 T393305 T458841 T524377 T589913 T655449 T720985 T786521 T852057 T917593 T98312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25 AC131161 AC196697 AC262233 AC327769 AC393305 AC458841 AC524377 AC589913 AC655449 AC720985 AC786521 AC852057 AC917593 AC983129 AE65625 AE131161 AE196697 AE262233 AE327769 AE393305 AE458841 AE524377 AE589913 AE655449 AE720985 AE786521 AE852057 AE917593 AE983129 AN15 AN65625 AN131161 AN196697 AN262233 AN327769 AN393305 AN458841 AN524377 AN589913 AN655449 AN720985 AN786521 AN852057 AN917593 AN983129 AP65625 AP131161 AP196697 AP262233 AP327769 AP393305 AP458841 AP524377 AP589913 AP655449 AP720985 AP786521 AP852057 AP917593 AP983129 AP47 AN47 AP15 AP7 AN7 AC7 AE7 AC47 AE47 AC69 AE69 AN69 AP69 AC85 AE85 AN85 AP85 AC49 AE49 AN49 AP49 AC53 AE53 AN53 AP53 AC55 AE55 AN55 AP55 AC59 AE59 AN59 AP59 AC61 AE61 AN61 AP61 AC73 AE73 AN73 AP73 AC77 AE77 AN77 AP77 AC89 AE89 AN89 AP89 AC93 AE93 AN93 AP93 AY7 BA7 AY47 BA47 AY49 BA49 AY53 BA53 AY55 BA55 AY59 BA59 AY61 BA61 AY69 BA69 AY73 BA73 AY77 BA77 AY85 BA85 AY89 BA89 AY93 BA93 BJ7 BL7 BJ47 BL47 BJ49 BL49 BJ53 BL53 BJ55 BL55 BJ59 BL59 BJ61 BL61 BJ69 BL69 BJ73 BL73 BJ77 BL77 BJ85 BL85 BJ89 BL89 BJ93 BL93 BU7 BW7 BU47 BW47 BU49 BW49 BU53 BW53 BU55 BW55 BU59 BW59 BU61 BW61 BU69 BW69 BU73 BW73 BU77 BW77 BU85 BW85 BU89 BW89 BU93 BW93 CF7 CH7 CF47 CH47 CF49 CH49 CF53 CH53 CF55 CH55 CF59 CH59 CF61 CH61 CF69 CH69 CF73 CH73 CF77 CH77 CF85 CH85 CF89 CH89 CF93 CH93 CQ7 CS7 CQ47 CS47 CQ49 CS49 CQ53 CS53 CQ55 CS55 CQ59 CS59 CQ61 CS61 CQ69 CS69 CQ73 CS73 CQ77 CS77 CQ85 CS85 CQ89 CS89 CQ93 CS93"/>
    <dataValidation allowBlank="1" showInputMessage="1" showErrorMessage="1" prompt="Для выбора выполните двойной щелчок левой клавиши мыши по соответствующей ячейке." sqref="AD65625 AD131161 AD196697 AD262233 AD327769 AD393305 AD458841 AD524377 AD589913 AD655449 AD720985 AD786521 AD852057 AD917593 AD983129 AF131161 AF458841 AF196697 AF262233 AF327769 AF393305 AF524377 AF589913 AF655449 AF720985 AF786521 AF852057 AF917593 AF983129 AF65625 AO65625 AO131161 AO196697 AO262233 AO327769 AO393305 AO458841 AO524377 AO589913 AO655449 AO720985 AO786521 AO852057 AO917593 AO983129 AQ524377:CT524377 AQ196697:CT196697 AQ589913:CT589913 AQ655449:CT655449 AQ15 AQ720985:CT720985 AQ786521:CT786521 AQ852057:CT852057 AQ917593:CT917593 AQ983129:CT983129 AQ65625:CT65625 AQ131161:CT131161 AQ458841:CT458841 AQ262233:CT262233 AQ7 AZ7 BB7 BK7 BM7 BV7 BX7 CG7 CI7 CR7 CT7 AO47 AQ327769:CT327769 AO15 AO7 AD7 AF7 AQ393305:CT393305 AQ47 AZ47 BB47 BK47 BM47 BV47 BX47 CG47 CI47 CR47 CT47 AD47 AF47 AD69 AF69 AO69 AQ69 AZ69 BB69 BK69 BM69 BV69 BX69 CG69 CI69 CR69 CT69 AD85 AF85 AO85 AQ85 AZ85 BB85 BK85 BM85 BV85 BX85 CG85 CI85 CR85 CT85 AD49 AF49 AO49 AQ49 AZ49 BB49 BK49 BM49 BV49 BX49 CG49 CI49 CR49 CT49 AD53 AF53 AO53 AQ53 AZ53 BB53 BK53 BM53 BV53 BX53 CG53 CI53 CR53 CT53 AD55 AF55 AO55 AQ55 AZ55 BB55 BK55 BM55 BV55 BX55 CG55 CI55 CR55 CT55 AD59 AF59 AO59 AQ59 AZ59 BB59 BK59 BM59 BV59 BX59 CG59 CI59 CR59 CT59 AD61 AF61 AO61 AQ61 AZ61 BB61 BK61 BM61 BV61 BX61 CG61 CI61 CR61 CT61 AD73 AF73 AO73 AQ73 AZ73 BB73 BK73 BM73 BV73 BX73 CG73 CI73 CR73 CT73 AD77 AF77 AO77 AQ77 AZ77 BB77 BK77 BM77 BV77 BX77 CG77 CI77 CR77 CT77 AD89 AF89 AO89 AQ89 AZ89 BB89 BK89 BM89 BV89 BX89 CG89 CI89 CR89 CT89 AD93 AF93 AO93 AQ93 AZ93 BB93 BK93 BM93 BV93 BX93 CG93 CI93 CR93 CT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51F2E-A5E8-4268-AB38-39704DAF75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409</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410</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539</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540</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492</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493</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418</v>
      </c>
      <c r="P6" s="2260"/>
      <c r="Q6" s="2260">
        <v>1</v>
      </c>
      <c r="R6" s="360"/>
      <c r="S6" s="1496">
        <f>$J6</f>
      </c>
      <c r="T6" s="289" t="s">
        <v>419</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494</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62</v>
      </c>
      <c r="AE7" s="2268"/>
      <c r="AF7" s="2110" t="s">
        <v>62</v>
      </c>
      <c r="AG7" s="754"/>
      <c r="AH7" s="754"/>
      <c r="AI7" s="754"/>
      <c r="AJ7" s="754"/>
      <c r="AK7" s="754"/>
      <c r="AL7" s="754"/>
      <c r="AM7" s="1260"/>
      <c r="AN7" s="2268"/>
      <c r="AO7" s="2110" t="s">
        <v>62</v>
      </c>
      <c r="AP7" s="2290"/>
      <c r="AQ7" s="2110" t="s">
        <v>62</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495</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496</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424</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497</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263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264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62</v>
      </c>
      <c r="AP15" s="2270"/>
      <c r="AQ15" s="2271" t="s">
        <v>62</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427</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428</v>
      </c>
      <c r="P20" s="1365"/>
      <c r="Q20" s="1445"/>
      <c r="R20" s="1445"/>
      <c r="S20" s="732"/>
      <c r="T20" s="1163" t="s">
        <v>429</v>
      </c>
      <c r="W20" s="1369"/>
      <c r="X20" s="1369"/>
      <c r="Y20" s="1369"/>
      <c r="Z20" s="1369"/>
      <c r="AA20" s="1369"/>
      <c r="AD20" s="189" t="s">
        <v>430</v>
      </c>
      <c r="AF20" s="189" t="s">
        <v>431</v>
      </c>
      <c r="AG20" s="1163" t="s">
        <v>429</v>
      </c>
      <c r="AH20" s="1369"/>
      <c r="AI20" s="1369"/>
      <c r="AJ20" s="1369"/>
      <c r="AK20" s="1369"/>
      <c r="AL20" s="1369"/>
      <c r="AO20" s="189" t="s">
        <v>432</v>
      </c>
      <c r="AQ20" s="189" t="s">
        <v>431</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Филиал Восточный ООО "Компания коммунальной сферы"</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Комитет Тульской области по тарифам</v>
      </c>
      <c r="W27" s="2254"/>
      <c r="X27" s="2254"/>
      <c r="Y27" s="2254"/>
      <c r="Z27" s="2254"/>
      <c r="AA27" s="2254"/>
      <c r="AB27" s="2254"/>
      <c r="AC27" s="2254"/>
      <c r="AD27" s="2254"/>
      <c r="AE27" s="2254"/>
      <c r="AF27" s="329"/>
      <c r="AG27" s="2254" t="str">
        <f>IF(TITLE_NAME_OR_PR_CHANGE="",IF(TITLE_NAME_OR_PR="","",TITLE_NAME_OR_PR),TITLE_NAME_OR_PR_CHANGE)</f>
        <v>Комитет Тульской области по тарифам</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433</v>
      </c>
      <c r="T28" s="2253"/>
      <c r="U28" s="1375"/>
      <c r="V28" s="2267" t="str">
        <f>IF(TITLE_DATE_PR_CHANGE="",IF(TITLE_DATE_PR="","",TITLE_DATE_PR),TITLE_DATE_PR_CHANGE)</f>
        <v>45643</v>
      </c>
      <c r="W28" s="2267"/>
      <c r="X28" s="2267"/>
      <c r="Y28" s="2267"/>
      <c r="Z28" s="2267"/>
      <c r="AA28" s="2267"/>
      <c r="AB28" s="2267"/>
      <c r="AC28" s="2267"/>
      <c r="AD28" s="2267"/>
      <c r="AE28" s="2267"/>
      <c r="AF28" s="329"/>
      <c r="AG28" s="2267" t="str">
        <f>IF(TITLE_DATE_PR_CHANGE="",IF(TITLE_DATE_PR="","",TITLE_DATE_PR),TITLE_DATE_PR_CHANGE)</f>
        <v>45643</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434</v>
      </c>
      <c r="T29" s="2253"/>
      <c r="U29" s="1375"/>
      <c r="V29" s="2254" t="str">
        <f>IF(TITLE_NUMBER_PR_CHANGE="",IF(TITLE_NUMBER_PR="","",TITLE_NUMBER_PR),TITLE_NUMBER_PR_CHANGE)</f>
        <v>49/3</v>
      </c>
      <c r="W29" s="2254"/>
      <c r="X29" s="2254"/>
      <c r="Y29" s="2254"/>
      <c r="Z29" s="2254"/>
      <c r="AA29" s="2254"/>
      <c r="AB29" s="2254"/>
      <c r="AC29" s="2254"/>
      <c r="AD29" s="2254"/>
      <c r="AE29" s="2254"/>
      <c r="AF29" s="329"/>
      <c r="AG29" s="2254" t="str">
        <f>IF(TITLE_NUMBER_PR_CHANGE="",IF(TITLE_NUMBER_PR="","",TITLE_NUMBER_PR),TITLE_NUMBER_PR_CHANGE)</f>
        <v>49/3</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https://tarif.tularegion.ru/</v>
      </c>
      <c r="W30" s="2254"/>
      <c r="X30" s="2254"/>
      <c r="Y30" s="2254"/>
      <c r="Z30" s="2254"/>
      <c r="AA30" s="2254"/>
      <c r="AB30" s="2254"/>
      <c r="AC30" s="2254"/>
      <c r="AD30" s="2254"/>
      <c r="AE30" s="2254"/>
      <c r="AF30" s="329"/>
      <c r="AG30" s="2254" t="str">
        <f>IF(TITLE_IST_PUB_CHANGE="",IF(TITLE_IST_PUB="","",TITLE_IST_PUB),TITLE_IST_PUB_CHANGE)</f>
        <v>https://tarif.tularegion.ru/</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435</v>
      </c>
      <c r="T32" s="2253"/>
      <c r="U32" s="1375"/>
      <c r="V32" s="2267" t="str">
        <f>IF(TITLE_DATE_PR_CHANGE="",IF(TITLE_DATE_PR="","",TITLE_DATE_PR),TITLE_DATE_PR_CHANGE)</f>
        <v>45643</v>
      </c>
      <c r="W32" s="2267"/>
      <c r="X32" s="2267"/>
      <c r="Y32" s="2267"/>
      <c r="Z32" s="2267"/>
      <c r="AA32" s="2267"/>
      <c r="AB32" s="2267"/>
      <c r="AC32" s="2267"/>
      <c r="AD32" s="2267"/>
      <c r="AE32" s="2267"/>
      <c r="AF32" s="329"/>
      <c r="AG32" s="2267" t="str">
        <f>IF(TITLE_DATE_PR_CHANGE="",IF(TITLE_DATE_PR="","",TITLE_DATE_PR),TITLE_DATE_PR_CHANGE)</f>
        <v>45643</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436</v>
      </c>
      <c r="T33" s="2253"/>
      <c r="U33" s="1375"/>
      <c r="V33" s="2254" t="str">
        <f>IF(TITLE_NUMBER_PR_CHANGE="",IF(TITLE_NUMBER_PR="","",TITLE_NUMBER_PR),TITLE_NUMBER_PR_CHANGE)</f>
        <v>49/3</v>
      </c>
      <c r="W33" s="2254"/>
      <c r="X33" s="2254"/>
      <c r="Y33" s="2254"/>
      <c r="Z33" s="2254"/>
      <c r="AA33" s="2254"/>
      <c r="AB33" s="2254"/>
      <c r="AC33" s="2254"/>
      <c r="AD33" s="2254"/>
      <c r="AE33" s="2254"/>
      <c r="AF33" s="329"/>
      <c r="AG33" s="2254" t="str">
        <f>IF(TITLE_NUMBER_PR_CHANGE="",IF(TITLE_NUMBER_PR="","",TITLE_NUMBER_PR),TITLE_NUMBER_PR_CHANGE)</f>
        <v>49/3</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437</v>
      </c>
      <c r="AG34" s="329"/>
      <c r="AH34" s="1638"/>
      <c r="AI34" s="1638"/>
      <c r="AJ34" s="1638"/>
      <c r="AK34" s="1638"/>
      <c r="AL34" s="1638"/>
      <c r="AM34" s="329"/>
      <c r="AN34" s="329"/>
      <c r="AO34" s="329"/>
      <c r="AP34" s="329"/>
      <c r="AQ34" s="281" t="s">
        <v>437</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312</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313</v>
      </c>
      <c r="AY36" s="1158">
        <v>14</v>
      </c>
    </row>
    <row customHeight="1" ht="14.699999999999998">
      <c r="Q37" s="379"/>
      <c r="R37" s="379"/>
      <c r="S37" s="2276" t="s">
        <v>89</v>
      </c>
      <c r="T37" s="2212" t="s">
        <v>438</v>
      </c>
      <c r="U37" s="304"/>
      <c r="V37" s="2277" t="s">
        <v>439</v>
      </c>
      <c r="W37" s="2278"/>
      <c r="X37" s="2278"/>
      <c r="Y37" s="2278"/>
      <c r="Z37" s="2278"/>
      <c r="AA37" s="2278"/>
      <c r="AB37" s="2278"/>
      <c r="AC37" s="2278"/>
      <c r="AD37" s="2278"/>
      <c r="AE37" s="2279"/>
      <c r="AF37" s="2280" t="s">
        <v>440</v>
      </c>
      <c r="AG37" s="2277" t="s">
        <v>439</v>
      </c>
      <c r="AH37" s="2278"/>
      <c r="AI37" s="2278"/>
      <c r="AJ37" s="2278"/>
      <c r="AK37" s="2278"/>
      <c r="AL37" s="2278"/>
      <c r="AM37" s="2278"/>
      <c r="AN37" s="2278"/>
      <c r="AO37" s="2278"/>
      <c r="AP37" s="2279"/>
      <c r="AQ37" s="2280" t="s">
        <v>441</v>
      </c>
      <c r="AR37" s="2283" t="s">
        <v>442</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541</v>
      </c>
      <c r="W38" s="2368" t="s">
        <v>542</v>
      </c>
      <c r="X38" s="2368"/>
      <c r="Y38" s="2368"/>
      <c r="Z38" s="2368" t="s">
        <v>543</v>
      </c>
      <c r="AA38" s="2368"/>
      <c r="AB38" s="2368"/>
      <c r="AC38" s="2297" t="s">
        <v>446</v>
      </c>
      <c r="AD38" s="2316"/>
      <c r="AE38" s="2317"/>
      <c r="AF38" s="2281"/>
      <c r="AG38" s="2369" t="s">
        <v>541</v>
      </c>
      <c r="AH38" s="2368" t="s">
        <v>542</v>
      </c>
      <c r="AI38" s="2368"/>
      <c r="AJ38" s="2368"/>
      <c r="AK38" s="2368" t="s">
        <v>543</v>
      </c>
      <c r="AL38" s="2368"/>
      <c r="AM38" s="2368"/>
      <c r="AN38" s="2297" t="s">
        <v>446</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544</v>
      </c>
      <c r="X39" s="2368" t="s">
        <v>545</v>
      </c>
      <c r="Y39" s="2368"/>
      <c r="Z39" s="2368" t="s">
        <v>546</v>
      </c>
      <c r="AA39" s="2368" t="s">
        <v>545</v>
      </c>
      <c r="AB39" s="2368"/>
      <c r="AC39" s="2298"/>
      <c r="AD39" s="2318"/>
      <c r="AE39" s="2319"/>
      <c r="AF39" s="2281"/>
      <c r="AG39" s="2369"/>
      <c r="AH39" s="2368" t="s">
        <v>544</v>
      </c>
      <c r="AI39" s="2368" t="s">
        <v>545</v>
      </c>
      <c r="AJ39" s="2368"/>
      <c r="AK39" s="2368" t="s">
        <v>546</v>
      </c>
      <c r="AL39" s="2368" t="s">
        <v>545</v>
      </c>
      <c r="AM39" s="2368"/>
      <c r="AN39" s="2298"/>
      <c r="AO39" s="2318"/>
      <c r="AP39" s="2319"/>
      <c r="AQ39" s="2281"/>
      <c r="AR39" s="2284"/>
      <c r="AS39" s="2130"/>
      <c r="AY39" s="1158">
        <v>19</v>
      </c>
    </row>
    <row customHeight="1" ht="61.949999999999996">
      <c r="A40" s="1373"/>
      <c r="B40" s="1373" t="s">
        <v>136</v>
      </c>
      <c r="C40" s="1373" t="s">
        <v>137</v>
      </c>
      <c r="D40" s="1373" t="s">
        <v>138</v>
      </c>
      <c r="E40" s="1367" t="s">
        <v>447</v>
      </c>
      <c r="F40" s="1367" t="s">
        <v>448</v>
      </c>
      <c r="G40" s="1367" t="s">
        <v>449</v>
      </c>
      <c r="H40" s="1367"/>
      <c r="I40" s="1367" t="s">
        <v>499</v>
      </c>
      <c r="J40" s="1367" t="s">
        <v>452</v>
      </c>
      <c r="K40" s="1367" t="s">
        <v>500</v>
      </c>
      <c r="L40" s="1367" t="s">
        <v>428</v>
      </c>
      <c r="Q40" s="379"/>
      <c r="R40" s="379"/>
      <c r="S40" s="2276"/>
      <c r="T40" s="2212"/>
      <c r="U40" s="305"/>
      <c r="V40" s="2369"/>
      <c r="W40" s="2368"/>
      <c r="X40" s="1986" t="s">
        <v>547</v>
      </c>
      <c r="Y40" s="1986" t="s">
        <v>548</v>
      </c>
      <c r="Z40" s="2368"/>
      <c r="AA40" s="1986" t="s">
        <v>549</v>
      </c>
      <c r="AB40" s="1986" t="s">
        <v>550</v>
      </c>
      <c r="AC40" s="1492" t="s">
        <v>456</v>
      </c>
      <c r="AD40" s="2273" t="s">
        <v>457</v>
      </c>
      <c r="AE40" s="2274"/>
      <c r="AF40" s="2282"/>
      <c r="AG40" s="2369"/>
      <c r="AH40" s="2368"/>
      <c r="AI40" s="1986" t="s">
        <v>547</v>
      </c>
      <c r="AJ40" s="1986" t="s">
        <v>548</v>
      </c>
      <c r="AK40" s="2368"/>
      <c r="AL40" s="1986" t="s">
        <v>549</v>
      </c>
      <c r="AM40" s="1986" t="s">
        <v>550</v>
      </c>
      <c r="AN40" s="1492" t="s">
        <v>456</v>
      </c>
      <c r="AO40" s="2273" t="s">
        <v>457</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268</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268</v>
      </c>
      <c r="B43" s="1366" t="s">
        <v>269</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409</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410</v>
      </c>
      <c r="AU43" s="503"/>
      <c r="AV43" s="503" t="str">
        <f>IF(T43="","",T43)</f>
        <v>Территория действия тарифа</v>
      </c>
      <c r="AW43" s="503"/>
      <c r="AX43" s="503"/>
      <c r="AY43" s="1158">
        <v>23</v>
      </c>
    </row>
    <row customHeight="1" ht="24">
      <c r="A44" s="1366" t="s">
        <v>268</v>
      </c>
      <c r="B44" s="1366" t="s">
        <v>269</v>
      </c>
      <c r="C44" s="1366" t="s">
        <v>270</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539</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540</v>
      </c>
      <c r="AU44" s="503"/>
      <c r="AV44" s="503" t="str">
        <f>IF(T44="","",T44)</f>
        <v>Наименование централизованной системы горячего водоснабжения</v>
      </c>
      <c r="AW44" s="503"/>
      <c r="AX44" s="503"/>
      <c r="AY44" s="1158">
        <v>23</v>
      </c>
    </row>
    <row customHeight="1" ht="24">
      <c r="A45" s="1366" t="s">
        <v>268</v>
      </c>
      <c r="B45" s="1366" t="s">
        <v>269</v>
      </c>
      <c r="C45" s="1366" t="s">
        <v>270</v>
      </c>
      <c r="D45" s="1366" t="s">
        <v>559</v>
      </c>
      <c r="E45" s="2262"/>
      <c r="F45" s="2262"/>
      <c r="G45" s="2262"/>
      <c r="H45" s="2262"/>
      <c r="I45" s="2259" t="str">
        <f>S44&amp;".1"</f>
        <v>...1</v>
      </c>
      <c r="J45" s="1366"/>
      <c r="K45" s="1366"/>
      <c r="L45" s="1367"/>
      <c r="P45" s="2260">
        <v>1</v>
      </c>
      <c r="Q45" s="1484"/>
      <c r="R45" s="359"/>
      <c r="S45" s="1496" t="str">
        <f>$I45</f>
        <v>...1</v>
      </c>
      <c r="T45" s="288" t="s">
        <v>492</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493</v>
      </c>
      <c r="AU45" s="503"/>
      <c r="AV45" s="503" t="str">
        <f>IF(T45="","",T45)</f>
        <v>Наименование признака дифференциации</v>
      </c>
      <c r="AW45" s="503"/>
      <c r="AX45" s="503"/>
      <c r="AY45" s="1158">
        <v>23</v>
      </c>
    </row>
    <row customHeight="1" ht="24">
      <c r="A46" s="1366" t="s">
        <v>268</v>
      </c>
      <c r="B46" s="1366" t="s">
        <v>269</v>
      </c>
      <c r="C46" s="1366" t="s">
        <v>270</v>
      </c>
      <c r="D46" s="1366" t="s">
        <v>559</v>
      </c>
      <c r="E46" s="2262"/>
      <c r="F46" s="2262"/>
      <c r="G46" s="2262"/>
      <c r="H46" s="2262"/>
      <c r="I46" s="2289"/>
      <c r="J46" s="2259" t="str">
        <f>I45&amp;".1"</f>
        <v>...1.1</v>
      </c>
      <c r="K46" s="1366"/>
      <c r="L46" s="1367" t="s">
        <v>418</v>
      </c>
      <c r="P46" s="2260"/>
      <c r="Q46" s="2260">
        <v>1</v>
      </c>
      <c r="R46" s="360"/>
      <c r="S46" s="1496" t="str">
        <f>$J46</f>
        <v>...1.1</v>
      </c>
      <c r="T46" s="289" t="s">
        <v>419</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494</v>
      </c>
      <c r="AU46" s="503"/>
      <c r="AV46" s="503" t="str">
        <f>IF(T46="","",T46)</f>
        <v>Группа потребителей</v>
      </c>
      <c r="AW46" s="503"/>
      <c r="AX46" s="503"/>
      <c r="AY46" s="1158">
        <v>23</v>
      </c>
    </row>
    <row customHeight="1" ht="24">
      <c r="A47" s="1366" t="s">
        <v>268</v>
      </c>
      <c r="B47" s="1366" t="s">
        <v>269</v>
      </c>
      <c r="C47" s="1366" t="s">
        <v>270</v>
      </c>
      <c r="D47" s="1366" t="s">
        <v>559</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62</v>
      </c>
      <c r="AE47" s="2270"/>
      <c r="AF47" s="2271" t="s">
        <v>62</v>
      </c>
      <c r="AG47" s="754"/>
      <c r="AH47" s="754"/>
      <c r="AI47" s="754"/>
      <c r="AJ47" s="754"/>
      <c r="AK47" s="754"/>
      <c r="AL47" s="754"/>
      <c r="AM47" s="1260"/>
      <c r="AN47" s="2268"/>
      <c r="AO47" s="2110" t="s">
        <v>62</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268</v>
      </c>
      <c r="B48" s="1366" t="s">
        <v>269</v>
      </c>
      <c r="C48" s="1366" t="s">
        <v>270</v>
      </c>
      <c r="D48" s="1366" t="s">
        <v>559</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268</v>
      </c>
      <c r="B49" s="1366" t="s">
        <v>269</v>
      </c>
      <c r="C49" s="1366" t="s">
        <v>270</v>
      </c>
      <c r="D49" s="1366" t="s">
        <v>559</v>
      </c>
      <c r="E49" s="2262"/>
      <c r="F49" s="2262"/>
      <c r="G49" s="2262"/>
      <c r="H49" s="2262"/>
      <c r="I49" s="2289"/>
      <c r="J49" s="2259"/>
      <c r="K49" s="1366"/>
      <c r="L49" s="1367"/>
      <c r="P49" s="2260"/>
      <c r="Q49" s="2260"/>
      <c r="R49" s="359"/>
      <c r="S49" s="1281"/>
      <c r="T49" s="290" t="s">
        <v>495</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496</v>
      </c>
      <c r="AU49" s="503"/>
      <c r="AV49" s="503" t="str">
        <f>IF(T49="","",T49)</f>
        <v>Добавить значение признака дифференциации</v>
      </c>
      <c r="AW49" s="503"/>
      <c r="AX49" s="503"/>
      <c r="AY49" s="1158">
        <v>20</v>
      </c>
    </row>
    <row customHeight="1" ht="22.049999999999997">
      <c r="A50" s="1366" t="s">
        <v>268</v>
      </c>
      <c r="B50" s="1366" t="s">
        <v>269</v>
      </c>
      <c r="C50" s="1366" t="s">
        <v>270</v>
      </c>
      <c r="D50" s="1366" t="s">
        <v>559</v>
      </c>
      <c r="E50" s="2262"/>
      <c r="F50" s="2262"/>
      <c r="G50" s="2262"/>
      <c r="H50" s="2262"/>
      <c r="I50" s="2259"/>
      <c r="J50" s="1366"/>
      <c r="K50" s="1366"/>
      <c r="L50" s="1367"/>
      <c r="P50" s="2260"/>
      <c r="Q50" s="1484"/>
      <c r="R50" s="359"/>
      <c r="S50" s="1281"/>
      <c r="T50" s="368" t="s">
        <v>424</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268</v>
      </c>
      <c r="B51" s="1366" t="s">
        <v>269</v>
      </c>
      <c r="C51" s="1366" t="s">
        <v>270</v>
      </c>
      <c r="D51" s="1366" t="s">
        <v>559</v>
      </c>
      <c r="E51" s="2262"/>
      <c r="F51" s="2262"/>
      <c r="G51" s="2262"/>
      <c r="H51" s="2261"/>
      <c r="I51" s="1366"/>
      <c r="J51" s="1366"/>
      <c r="K51" s="1366"/>
      <c r="L51" s="1367"/>
      <c r="M51" s="1368"/>
      <c r="N51" s="1368"/>
      <c r="O51" s="540"/>
      <c r="P51" s="363"/>
      <c r="Q51" s="378"/>
      <c r="R51" s="358"/>
      <c r="S51" s="1281"/>
      <c r="T51" s="375" t="s">
        <v>497</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268</v>
      </c>
      <c r="B52" s="1346" t="s">
        <v>269</v>
      </c>
      <c r="C52" s="1317"/>
      <c r="D52" s="1317"/>
      <c r="E52" s="2262"/>
      <c r="F52" s="2261"/>
      <c r="G52" s="1317"/>
      <c r="H52" s="1317"/>
      <c r="I52" s="1317"/>
      <c r="J52" s="1317"/>
      <c r="K52" s="1317"/>
      <c r="L52" s="1497"/>
      <c r="M52" s="1324"/>
      <c r="N52" s="1324"/>
      <c r="P52" s="1319"/>
      <c r="Q52" s="1320"/>
      <c r="R52" s="1319"/>
      <c r="S52" s="1325"/>
      <c r="T52" s="1328" t="s">
        <v>263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268</v>
      </c>
      <c r="B53" s="1346"/>
      <c r="C53" s="1346"/>
      <c r="D53" s="1346"/>
      <c r="E53" s="2261"/>
      <c r="F53" s="1346"/>
      <c r="G53" s="1346"/>
      <c r="H53" s="1346"/>
      <c r="I53" s="1346"/>
      <c r="J53" s="1346"/>
      <c r="K53" s="1346"/>
      <c r="L53" s="1349"/>
      <c r="M53" s="1324"/>
      <c r="N53" s="1324"/>
      <c r="O53" s="521"/>
      <c r="P53" s="383"/>
      <c r="Q53" s="1347"/>
      <c r="R53" s="383"/>
      <c r="S53" s="1325"/>
      <c r="T53" s="1328" t="s">
        <v>264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265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90ADB-B6C9-DFC8-CEA8-134EE6C3A5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409</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410</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540</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414</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415</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62</v>
      </c>
      <c r="AB8" s="1737"/>
      <c r="AC8" s="1472" t="s">
        <v>62</v>
      </c>
      <c r="AD8" s="2188" t="s">
        <v>62</v>
      </c>
      <c r="AE8" s="2329"/>
      <c r="AF8" s="2208">
        <v>1</v>
      </c>
      <c r="AG8" s="2366"/>
      <c r="AH8" s="2110" t="s">
        <v>62</v>
      </c>
      <c r="AI8" s="2329"/>
      <c r="AJ8" s="2208">
        <v>1</v>
      </c>
      <c r="AK8" s="2330" t="s">
        <v>28</v>
      </c>
      <c r="AL8" s="2110" t="s">
        <v>62</v>
      </c>
      <c r="AM8" s="2195"/>
      <c r="AN8" s="2208">
        <v>1</v>
      </c>
      <c r="AO8" s="2360"/>
      <c r="AP8" s="2361" t="s">
        <v>62</v>
      </c>
      <c r="AQ8" s="314"/>
      <c r="AR8" s="1489">
        <v>1</v>
      </c>
      <c r="AS8" s="1495" t="s">
        <v>28</v>
      </c>
      <c r="AT8" s="754"/>
      <c r="AU8" s="1260"/>
      <c r="AV8" s="754"/>
      <c r="AW8" s="1260"/>
      <c r="AX8" s="1737"/>
      <c r="AY8" s="1472" t="s">
        <v>62</v>
      </c>
      <c r="AZ8" s="1737"/>
      <c r="BA8" s="1472" t="s">
        <v>62</v>
      </c>
      <c r="BB8" s="1351"/>
      <c r="BC8" s="2256" t="s">
        <v>510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263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264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62</v>
      </c>
      <c r="AZ20" s="1739"/>
      <c r="BA20" s="1488" t="s">
        <v>62</v>
      </c>
      <c r="BI20" s="1158">
        <v>0</v>
      </c>
    </row>
    <row customHeight="1" ht="14.25" hidden="1">
      <c r="BD21" s="499"/>
      <c r="BE21" s="499"/>
      <c r="BF21" s="499"/>
      <c r="BG21" s="499"/>
      <c r="BH21" s="499"/>
      <c r="BI21" s="1158">
        <v>0</v>
      </c>
    </row>
    <row customHeight="1" ht="14.25" hidden="1">
      <c r="O22" s="1370" t="s">
        <v>427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428</v>
      </c>
      <c r="P24" s="1511"/>
      <c r="Q24" s="1513"/>
      <c r="R24" s="1513"/>
      <c r="AA24" s="1510" t="s">
        <v>430</v>
      </c>
      <c r="AC24" s="1510" t="s">
        <v>431</v>
      </c>
      <c r="AD24" s="1510" t="s">
        <v>478</v>
      </c>
      <c r="AH24" s="1510" t="s">
        <v>478</v>
      </c>
      <c r="AK24" s="1510" t="s">
        <v>515</v>
      </c>
      <c r="AL24" s="1510" t="s">
        <v>478</v>
      </c>
      <c r="AP24" s="1510" t="s">
        <v>478</v>
      </c>
      <c r="AY24" s="1510" t="s">
        <v>430</v>
      </c>
      <c r="BA24" s="1510" t="s">
        <v>431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Филиал Восточный ООО "Компания коммунальной сферы"</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Комитет Тульской области по тарифам</v>
      </c>
      <c r="W31" s="2254"/>
      <c r="X31" s="2254"/>
      <c r="Y31" s="2254"/>
      <c r="Z31" s="2254"/>
      <c r="AA31" s="2254"/>
      <c r="AB31" s="2254"/>
      <c r="AC31" s="329"/>
      <c r="AD31" s="2254" t="str">
        <f>IF(TITLE_NAME_OR_PR_CHANGE="",IF(TITLE_NAME_OR_PR="","",TITLE_NAME_OR_PR),TITLE_NAME_OR_PR_CHANGE)</f>
        <v>Комитет Тульской области по тарифам</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433</v>
      </c>
      <c r="T32" s="2253"/>
      <c r="U32" s="1375"/>
      <c r="V32" s="2267" t="str">
        <f>IF(TITLE_DATE_PR_CHANGE="",IF(TITLE_DATE_PR="","",TITLE_DATE_PR),TITLE_DATE_PR_CHANGE)</f>
        <v>45643</v>
      </c>
      <c r="W32" s="2267"/>
      <c r="X32" s="2267"/>
      <c r="Y32" s="2267"/>
      <c r="Z32" s="2267"/>
      <c r="AA32" s="2267"/>
      <c r="AB32" s="2267"/>
      <c r="AC32" s="329"/>
      <c r="AD32" s="2267" t="str">
        <f>IF(TITLE_DATE_PR_CHANGE="",IF(TITLE_DATE_PR="","",TITLE_DATE_PR),TITLE_DATE_PR_CHANGE)</f>
        <v>45643</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434</v>
      </c>
      <c r="T33" s="2253"/>
      <c r="U33" s="1375"/>
      <c r="V33" s="2254" t="str">
        <f>IF(TITLE_NUMBER_PR_CHANGE="",IF(TITLE_NUMBER_PR="","",TITLE_NUMBER_PR),TITLE_NUMBER_PR_CHANGE)</f>
        <v>49/3</v>
      </c>
      <c r="W33" s="2254"/>
      <c r="X33" s="2254"/>
      <c r="Y33" s="2254"/>
      <c r="Z33" s="2254"/>
      <c r="AA33" s="2254"/>
      <c r="AB33" s="2254"/>
      <c r="AC33" s="329"/>
      <c r="AD33" s="2254" t="str">
        <f>IF(TITLE_NUMBER_PR_CHANGE="",IF(TITLE_NUMBER_PR="","",TITLE_NUMBER_PR),TITLE_NUMBER_PR_CHANGE)</f>
        <v>49/3</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https://tarif.tularegion.ru/</v>
      </c>
      <c r="W34" s="2254"/>
      <c r="X34" s="2254"/>
      <c r="Y34" s="2254"/>
      <c r="Z34" s="2254"/>
      <c r="AA34" s="2254"/>
      <c r="AB34" s="2254"/>
      <c r="AC34" s="329"/>
      <c r="AD34" s="2254" t="str">
        <f>IF(TITLE_IST_PUB_CHANGE="",IF(TITLE_IST_PUB="","",TITLE_IST_PUB),TITLE_IST_PUB_CHANGE)</f>
        <v>https://tarif.tularegion.ru/</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433</v>
      </c>
      <c r="T36" s="2253"/>
      <c r="U36" s="1375"/>
      <c r="V36" s="2267" t="str">
        <f>IF(TITLE_DATE_PR_CHANGE="",IF(TITLE_DATE_PR="","",TITLE_DATE_PR),TITLE_DATE_PR_CHANGE)</f>
        <v>45643</v>
      </c>
      <c r="W36" s="2267"/>
      <c r="X36" s="2267"/>
      <c r="Y36" s="2267"/>
      <c r="Z36" s="2267"/>
      <c r="AA36" s="2267"/>
      <c r="AB36" s="2267"/>
      <c r="AC36" s="329"/>
      <c r="AD36" s="2267" t="str">
        <f>IF(TITLE_DATE_PR_CHANGE="",IF(TITLE_DATE_PR="","",TITLE_DATE_PR),TITLE_DATE_PR_CHANGE)</f>
        <v>45643</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434</v>
      </c>
      <c r="T37" s="2253"/>
      <c r="U37" s="1375"/>
      <c r="V37" s="2254" t="str">
        <f>IF(TITLE_NUMBER_PR_CHANGE="",IF(TITLE_NUMBER_PR="","",TITLE_NUMBER_PR),TITLE_NUMBER_PR_CHANGE)</f>
        <v>49/3</v>
      </c>
      <c r="W37" s="2254"/>
      <c r="X37" s="2254"/>
      <c r="Y37" s="2254"/>
      <c r="Z37" s="2254"/>
      <c r="AA37" s="2254"/>
      <c r="AB37" s="2254"/>
      <c r="AC37" s="329"/>
      <c r="AD37" s="2254" t="str">
        <f>IF(TITLE_NUMBER_PR_CHANGE="",IF(TITLE_NUMBER_PR="","",TITLE_NUMBER_PR),TITLE_NUMBER_PR_CHANGE)</f>
        <v>49/3</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312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313</v>
      </c>
      <c r="BI40" s="1158">
        <v>14</v>
      </c>
    </row>
    <row customHeight="1" ht="14.699999999999998">
      <c r="Q41" s="294"/>
      <c r="R41" s="379"/>
      <c r="S41" s="2276" t="s">
        <v>89</v>
      </c>
      <c r="T41" s="2212" t="s">
        <v>516</v>
      </c>
      <c r="U41" s="304"/>
      <c r="V41" s="2277" t="s">
        <v>439</v>
      </c>
      <c r="W41" s="2278"/>
      <c r="X41" s="2278"/>
      <c r="Y41" s="2278"/>
      <c r="Z41" s="2278"/>
      <c r="AA41" s="2278"/>
      <c r="AB41" s="2279"/>
      <c r="AC41" s="2280" t="s">
        <v>440</v>
      </c>
      <c r="AD41" s="2331" t="s">
        <v>517</v>
      </c>
      <c r="AE41" s="2294"/>
      <c r="AF41" s="2294"/>
      <c r="AG41" s="2332"/>
      <c r="AH41" s="2331" t="s">
        <v>518</v>
      </c>
      <c r="AI41" s="2294"/>
      <c r="AJ41" s="2294"/>
      <c r="AK41" s="2332"/>
      <c r="AL41" s="2331" t="s">
        <v>519</v>
      </c>
      <c r="AM41" s="2294"/>
      <c r="AN41" s="2294"/>
      <c r="AO41" s="2332"/>
      <c r="AP41" s="2331" t="s">
        <v>520</v>
      </c>
      <c r="AQ41" s="2294"/>
      <c r="AR41" s="2294"/>
      <c r="AS41" s="2332"/>
      <c r="AT41" s="2277" t="s">
        <v>439</v>
      </c>
      <c r="AU41" s="2278"/>
      <c r="AV41" s="2278"/>
      <c r="AW41" s="2278"/>
      <c r="AX41" s="2278"/>
      <c r="AY41" s="2278"/>
      <c r="AZ41" s="2279"/>
      <c r="BA41" s="2280" t="s">
        <v>440</v>
      </c>
      <c r="BB41" s="2283" t="s">
        <v>442</v>
      </c>
      <c r="BC41" s="2130"/>
      <c r="BI41" s="1158">
        <v>14</v>
      </c>
    </row>
    <row customHeight="1" ht="35.699999999999996">
      <c r="Q42" s="294"/>
      <c r="R42" s="379"/>
      <c r="S42" s="2276"/>
      <c r="T42" s="2212"/>
      <c r="U42" s="1034"/>
      <c r="V42" s="2195" t="s">
        <v>521</v>
      </c>
      <c r="W42" s="2196"/>
      <c r="X42" s="2195" t="s">
        <v>522</v>
      </c>
      <c r="Y42" s="2196"/>
      <c r="Z42" s="2297" t="s">
        <v>523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521</v>
      </c>
      <c r="AU42" s="2196"/>
      <c r="AV42" s="2195" t="s">
        <v>522</v>
      </c>
      <c r="AW42" s="2196"/>
      <c r="AX42" s="2297" t="s">
        <v>523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136</v>
      </c>
      <c r="C44" s="1373" t="s">
        <v>137</v>
      </c>
      <c r="D44" s="1373" t="s">
        <v>138</v>
      </c>
      <c r="E44" s="1367" t="s">
        <v>447</v>
      </c>
      <c r="F44" s="1367" t="s">
        <v>448</v>
      </c>
      <c r="G44" s="1367" t="s">
        <v>449</v>
      </c>
      <c r="H44" s="1367" t="s">
        <v>450</v>
      </c>
      <c r="I44" s="1367" t="s">
        <v>451</v>
      </c>
      <c r="J44" s="1367" t="s">
        <v>452</v>
      </c>
      <c r="K44" s="1367" t="s">
        <v>453</v>
      </c>
      <c r="L44" s="1367" t="s">
        <v>428</v>
      </c>
      <c r="Q44" s="294"/>
      <c r="R44" s="379"/>
      <c r="S44" s="2276"/>
      <c r="T44" s="2212"/>
      <c r="U44" s="305"/>
      <c r="V44" s="1482" t="s">
        <v>487</v>
      </c>
      <c r="W44" s="1482" t="s">
        <v>488</v>
      </c>
      <c r="X44" s="1482" t="s">
        <v>487</v>
      </c>
      <c r="Y44" s="1482" t="s">
        <v>488</v>
      </c>
      <c r="Z44" s="1492" t="s">
        <v>456</v>
      </c>
      <c r="AA44" s="2273" t="s">
        <v>457</v>
      </c>
      <c r="AB44" s="2274"/>
      <c r="AC44" s="2282"/>
      <c r="AD44" s="2336"/>
      <c r="AE44" s="2337"/>
      <c r="AF44" s="2337"/>
      <c r="AG44" s="2338"/>
      <c r="AH44" s="2336"/>
      <c r="AI44" s="2337"/>
      <c r="AJ44" s="2337"/>
      <c r="AK44" s="2338"/>
      <c r="AL44" s="2336"/>
      <c r="AM44" s="2337"/>
      <c r="AN44" s="2337"/>
      <c r="AO44" s="2338"/>
      <c r="AP44" s="2336"/>
      <c r="AQ44" s="2337"/>
      <c r="AR44" s="2337"/>
      <c r="AS44" s="2338"/>
      <c r="AT44" s="1482" t="s">
        <v>487</v>
      </c>
      <c r="AU44" s="1482" t="s">
        <v>488</v>
      </c>
      <c r="AV44" s="1482" t="s">
        <v>487</v>
      </c>
      <c r="AW44" s="1482" t="s">
        <v>488</v>
      </c>
      <c r="AX44" s="1492" t="s">
        <v>456</v>
      </c>
      <c r="AY44" s="2273" t="s">
        <v>457</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273</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273</v>
      </c>
      <c r="B47" s="1366" t="s">
        <v>274</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409</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410</v>
      </c>
      <c r="BE47" s="503"/>
      <c r="BF47" s="503" t="str">
        <f>IF(T47="","",T47)</f>
        <v>Территория действия тарифа</v>
      </c>
      <c r="BG47" s="503"/>
      <c r="BH47" s="503"/>
      <c r="BI47" s="1158">
        <v>21</v>
      </c>
    </row>
    <row customHeight="1" ht="35.699999999999996">
      <c r="A48" s="1366" t="s">
        <v>273</v>
      </c>
      <c r="B48" s="1366" t="s">
        <v>274</v>
      </c>
      <c r="C48" s="1366" t="s">
        <v>275</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540</v>
      </c>
      <c r="BE48" s="503"/>
      <c r="BF48" s="503" t="str">
        <f>IF(T48="","",T48)</f>
        <v>Наименование централизованной системы горячего водоснабжения</v>
      </c>
      <c r="BG48" s="503"/>
      <c r="BH48" s="503"/>
      <c r="BI48" s="1158">
        <v>34</v>
      </c>
    </row>
    <row s="1645" customFormat="1" customHeight="1" ht="0">
      <c r="A49" s="1346" t="s">
        <v>273</v>
      </c>
      <c r="B49" s="1346" t="s">
        <v>274</v>
      </c>
      <c r="C49" s="1346" t="s">
        <v>275</v>
      </c>
      <c r="D49" s="1346" t="s">
        <v>560</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414</v>
      </c>
      <c r="BE49" s="503"/>
      <c r="BF49" s="503" t="str">
        <f>IF(T49="","",T49)</f>
        <v/>
      </c>
      <c r="BG49" s="503"/>
      <c r="BH49" s="503"/>
      <c r="BI49" s="514">
        <v>0</v>
      </c>
    </row>
    <row s="1645" customFormat="1" customHeight="1" ht="0">
      <c r="A50" s="1346" t="s">
        <v>273</v>
      </c>
      <c r="B50" s="1346" t="s">
        <v>274</v>
      </c>
      <c r="C50" s="1346" t="s">
        <v>275</v>
      </c>
      <c r="D50" s="1346" t="s">
        <v>560</v>
      </c>
      <c r="E50" s="2262"/>
      <c r="F50" s="2262"/>
      <c r="G50" s="2262"/>
      <c r="H50" s="2262"/>
      <c r="I50" s="2259" t="str">
        <f>S49&amp;".1"</f>
        <v>.1</v>
      </c>
      <c r="J50" s="1346"/>
      <c r="K50" s="1346"/>
      <c r="L50" s="1349" t="s">
        <v>415</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273</v>
      </c>
      <c r="B51" s="1346" t="s">
        <v>274</v>
      </c>
      <c r="C51" s="1346" t="s">
        <v>275</v>
      </c>
      <c r="D51" s="1346" t="s">
        <v>560</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273</v>
      </c>
      <c r="B52" s="1366" t="s">
        <v>274</v>
      </c>
      <c r="C52" s="1366" t="s">
        <v>275</v>
      </c>
      <c r="D52" s="1366" t="s">
        <v>560</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62</v>
      </c>
      <c r="AB52" s="1737"/>
      <c r="AC52" s="1472" t="s">
        <v>62</v>
      </c>
      <c r="AD52" s="2188" t="s">
        <v>62</v>
      </c>
      <c r="AE52" s="2329"/>
      <c r="AF52" s="2208">
        <v>1</v>
      </c>
      <c r="AG52" s="2366"/>
      <c r="AH52" s="2110" t="s">
        <v>62</v>
      </c>
      <c r="AI52" s="2329"/>
      <c r="AJ52" s="2208">
        <v>1</v>
      </c>
      <c r="AK52" s="2330" t="s">
        <v>28</v>
      </c>
      <c r="AL52" s="2110" t="s">
        <v>62</v>
      </c>
      <c r="AM52" s="2195"/>
      <c r="AN52" s="2208">
        <v>1</v>
      </c>
      <c r="AO52" s="2360"/>
      <c r="AP52" s="2361" t="s">
        <v>62</v>
      </c>
      <c r="AQ52" s="314"/>
      <c r="AR52" s="1489">
        <v>1</v>
      </c>
      <c r="AS52" s="1495" t="s">
        <v>28</v>
      </c>
      <c r="AT52" s="754"/>
      <c r="AU52" s="1260"/>
      <c r="AV52" s="754"/>
      <c r="AW52" s="1260"/>
      <c r="AX52" s="1737"/>
      <c r="AY52" s="1472" t="s">
        <v>62</v>
      </c>
      <c r="AZ52" s="1737"/>
      <c r="BA52" s="1472" t="s">
        <v>62</v>
      </c>
      <c r="BB52" s="1351"/>
      <c r="BC52" s="2256" t="s">
        <v>510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511</v>
      </c>
      <c r="AT53" s="1396"/>
      <c r="AU53" s="1499"/>
      <c r="AV53" s="1396"/>
      <c r="AW53" s="1499"/>
      <c r="AX53" s="1396"/>
      <c r="AY53" s="1396"/>
      <c r="AZ53" s="1396"/>
      <c r="BA53" s="1396"/>
      <c r="BB53" s="1400"/>
      <c r="BC53" s="2257"/>
      <c r="BE53" s="503"/>
      <c r="BF53" s="503"/>
      <c r="BG53" s="503"/>
      <c r="BH53" s="503"/>
      <c r="BI53" s="1158">
        <v>11</v>
      </c>
    </row>
    <row customHeight="1" ht="11.549999999999999">
      <c r="A54" s="1366" t="s">
        <v>273</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273</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273</v>
      </c>
      <c r="B56" s="1366" t="s">
        <v>274</v>
      </c>
      <c r="C56" s="1366" t="s">
        <v>275</v>
      </c>
      <c r="D56" s="1366" t="s">
        <v>560</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273</v>
      </c>
      <c r="B57" s="1366" t="s">
        <v>274</v>
      </c>
      <c r="C57" s="1366" t="s">
        <v>275</v>
      </c>
      <c r="D57" s="1366" t="s">
        <v>560</v>
      </c>
      <c r="E57" s="2262"/>
      <c r="F57" s="2262"/>
      <c r="G57" s="2262"/>
      <c r="H57" s="2262"/>
      <c r="I57" s="2289"/>
      <c r="J57" s="2259"/>
      <c r="K57" s="1366"/>
      <c r="L57" s="1367"/>
      <c r="P57" s="2260"/>
      <c r="Q57" s="2260"/>
      <c r="R57" s="359"/>
      <c r="S57" s="1281"/>
      <c r="T57" s="290" t="s">
        <v>477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273</v>
      </c>
      <c r="B58" s="1346" t="s">
        <v>274</v>
      </c>
      <c r="C58" s="1346" t="s">
        <v>275</v>
      </c>
      <c r="D58" s="1346" t="s">
        <v>560</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273</v>
      </c>
      <c r="B59" s="1346" t="s">
        <v>274</v>
      </c>
      <c r="C59" s="1346" t="s">
        <v>275</v>
      </c>
      <c r="D59" s="1346" t="s">
        <v>560</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273</v>
      </c>
      <c r="B60" s="1346" t="s">
        <v>274</v>
      </c>
      <c r="C60" s="1346" t="s">
        <v>275</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273</v>
      </c>
      <c r="B61" s="1346" t="s">
        <v>274</v>
      </c>
      <c r="C61" s="1317"/>
      <c r="D61" s="1317"/>
      <c r="E61" s="2262"/>
      <c r="F61" s="2261"/>
      <c r="G61" s="1317"/>
      <c r="H61" s="1317"/>
      <c r="I61" s="1317"/>
      <c r="J61" s="1317"/>
      <c r="K61" s="1317"/>
      <c r="L61" s="1497"/>
      <c r="M61" s="1324"/>
      <c r="N61" s="1324"/>
      <c r="P61" s="1319"/>
      <c r="Q61" s="1320"/>
      <c r="R61" s="1319"/>
      <c r="S61" s="1325"/>
      <c r="T61" s="1328" t="s">
        <v>263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273</v>
      </c>
      <c r="B62" s="1346"/>
      <c r="C62" s="1346"/>
      <c r="D62" s="1346"/>
      <c r="E62" s="2261"/>
      <c r="F62" s="1346"/>
      <c r="G62" s="1346"/>
      <c r="H62" s="1346"/>
      <c r="I62" s="1346"/>
      <c r="J62" s="1346"/>
      <c r="K62" s="1346"/>
      <c r="L62" s="1349"/>
      <c r="M62" s="1324"/>
      <c r="N62" s="1324"/>
      <c r="O62" s="521"/>
      <c r="P62" s="383"/>
      <c r="Q62" s="1347"/>
      <c r="R62" s="383"/>
      <c r="S62" s="1325"/>
      <c r="T62" s="1328" t="s">
        <v>264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265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927CD-6148-F1E8-23EF-D7030F56981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561</v>
      </c>
      <c r="D2" s="1641"/>
      <c r="E2" s="549">
        <f>B2</f>
        <v>0</v>
      </c>
      <c r="F2" s="550"/>
      <c r="G2" s="1649" t="s">
        <v>562</v>
      </c>
      <c r="H2" s="1649" t="s">
        <v>562</v>
      </c>
      <c r="I2" s="1649" t="s">
        <v>562</v>
      </c>
      <c r="J2" s="292" t="s">
        <v>563</v>
      </c>
      <c r="K2" s="546"/>
      <c r="AF2" s="1634">
        <v>0</v>
      </c>
    </row>
    <row s="1645" customFormat="1" customHeight="1" ht="0.75" hidden="1">
      <c r="B3" s="2102"/>
      <c r="C3" s="1170"/>
      <c r="D3" s="551"/>
      <c r="E3" s="552"/>
      <c r="F3" s="553" t="s">
        <v>564</v>
      </c>
      <c r="G3" s="554"/>
      <c r="H3" s="554">
        <f>H4*H5+H7</f>
        <v>0</v>
      </c>
      <c r="I3" s="554">
        <f>I4*I5+I6</f>
        <v>0</v>
      </c>
      <c r="J3" s="555"/>
      <c r="AF3" s="1639">
        <v>0</v>
      </c>
    </row>
    <row customHeight="1" ht="23.25" hidden="1">
      <c r="B4" s="2102"/>
      <c r="C4" s="1170"/>
      <c r="D4" s="1641"/>
      <c r="E4" s="549" t="str">
        <f>B2&amp;".1"</f>
        <v>.1</v>
      </c>
      <c r="F4" s="556" t="s">
        <v>565</v>
      </c>
      <c r="G4" s="557"/>
      <c r="H4" s="544"/>
      <c r="I4" s="544"/>
      <c r="J4" s="292" t="s">
        <v>566</v>
      </c>
      <c r="K4" s="546"/>
      <c r="AF4" s="1634">
        <v>0</v>
      </c>
    </row>
    <row customHeight="1" ht="18.75" hidden="1">
      <c r="B5" s="2102"/>
      <c r="C5" s="1170"/>
      <c r="D5" s="1641"/>
      <c r="E5" s="549" t="str">
        <f>B2&amp;".2"</f>
        <v>.2</v>
      </c>
      <c r="F5" s="556" t="s">
        <v>567</v>
      </c>
      <c r="G5" s="1649" t="s">
        <v>568</v>
      </c>
      <c r="H5" s="544"/>
      <c r="I5" s="544"/>
      <c r="J5" s="292"/>
      <c r="K5" s="546"/>
      <c r="AF5" s="1634">
        <v>0</v>
      </c>
    </row>
    <row customHeight="1" ht="18.75" hidden="1">
      <c r="B6" s="2102"/>
      <c r="C6" s="1170"/>
      <c r="D6" s="1641"/>
      <c r="E6" s="549" t="str">
        <f>B2&amp;".3"</f>
        <v>.3</v>
      </c>
      <c r="F6" s="556" t="s">
        <v>569</v>
      </c>
      <c r="G6" s="1649" t="s">
        <v>568</v>
      </c>
      <c r="H6" s="544"/>
      <c r="I6" s="544"/>
      <c r="J6" s="292"/>
      <c r="K6" s="546"/>
      <c r="AF6" s="1634">
        <v>0</v>
      </c>
    </row>
    <row customHeight="1" ht="18.75" hidden="1">
      <c r="B7" s="2102"/>
      <c r="C7" s="1170"/>
      <c r="D7" s="1641"/>
      <c r="E7" s="549" t="str">
        <f>B2&amp;".4"</f>
        <v>.4</v>
      </c>
      <c r="F7" s="556" t="s">
        <v>570</v>
      </c>
      <c r="G7" s="1649" t="s">
        <v>562</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568</v>
      </c>
      <c r="H9" s="544"/>
      <c r="I9" s="544"/>
      <c r="J9" s="545" t="s">
        <v>571</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572</v>
      </c>
      <c r="H11" s="544"/>
      <c r="I11" s="544"/>
      <c r="J11" s="292" t="s">
        <v>573</v>
      </c>
      <c r="K11" s="546"/>
      <c r="AF11" s="1634">
        <v>0</v>
      </c>
    </row>
    <row customHeight="1" ht="11.25" hidden="1">
      <c r="AF12" s="1634">
        <v>0</v>
      </c>
    </row>
    <row customHeight="1" ht="22.5" hidden="1">
      <c r="D13" s="1641"/>
      <c r="E13" s="549"/>
      <c r="F13" s="543"/>
      <c r="G13" s="972" t="s">
        <v>574</v>
      </c>
      <c r="H13" s="548"/>
      <c r="I13" s="548"/>
      <c r="J13" s="748" t="s">
        <v>575</v>
      </c>
      <c r="K13" s="546"/>
      <c r="AF13" s="1634">
        <v>0</v>
      </c>
    </row>
    <row customHeight="1" ht="11.25" hidden="1">
      <c r="AF14" s="1634">
        <v>0</v>
      </c>
    </row>
    <row customHeight="1" ht="22.5" hidden="1">
      <c r="D15" s="1641"/>
      <c r="E15" s="549"/>
      <c r="F15" s="543"/>
      <c r="G15" s="1649" t="s">
        <v>576</v>
      </c>
      <c r="H15" s="548"/>
      <c r="I15" s="548"/>
      <c r="J15" s="292" t="s">
        <v>577</v>
      </c>
      <c r="K15" s="546"/>
      <c r="AF15" s="1634">
        <v>0</v>
      </c>
    </row>
    <row customHeight="1" ht="11.25" hidden="1">
      <c r="AF16" s="1634">
        <v>0</v>
      </c>
    </row>
    <row customHeight="1" ht="22.5" hidden="1">
      <c r="D17" s="1641"/>
      <c r="E17" s="549"/>
      <c r="F17" s="543"/>
      <c r="G17" s="1649" t="s">
        <v>578</v>
      </c>
      <c r="H17" s="548"/>
      <c r="I17" s="548"/>
      <c r="J17" s="292" t="s">
        <v>579</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1"/>
      <c r="G21" s="2251"/>
      <c r="H21" s="2251"/>
      <c r="I21" s="2251"/>
      <c r="J21" s="559"/>
      <c r="AF21" s="1634">
        <v>24</v>
      </c>
    </row>
    <row customHeight="1" ht="25.2">
      <c r="E22" s="2252" t="str">
        <f>IF(org=0,"Не определено",org)</f>
        <v>Филиал Восточный ООО "Компания коммунальной сферы"</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118</v>
      </c>
      <c r="AF24" s="1639">
        <v>1</v>
      </c>
    </row>
    <row customHeight="1" ht="11.549999999999999">
      <c r="E25" s="714"/>
      <c r="F25" s="2370" t="s">
        <v>106</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580</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581</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312</v>
      </c>
      <c r="F28" s="2373"/>
      <c r="G28" s="2373"/>
      <c r="H28" s="1648"/>
      <c r="I28" s="1648"/>
      <c r="J28" s="2130"/>
      <c r="AF28" s="1634">
        <v>11</v>
      </c>
    </row>
    <row customHeight="1" ht="24">
      <c r="E29" s="1649" t="s">
        <v>89</v>
      </c>
      <c r="F29" s="1656" t="s">
        <v>314</v>
      </c>
      <c r="G29" s="1656" t="s">
        <v>582</v>
      </c>
      <c r="H29" s="1656" t="s">
        <v>315</v>
      </c>
      <c r="I29" s="1656" t="s">
        <v>315</v>
      </c>
      <c r="J29" s="2130"/>
      <c r="AF29" s="1634">
        <v>23</v>
      </c>
    </row>
    <row customHeight="1" ht="19.95">
      <c r="D30" s="1641"/>
      <c r="E30" s="549">
        <f>FHD_NUM_P_1</f>
        <v>1</v>
      </c>
      <c r="F30" s="1883" t="str">
        <f>FHD_P_1</f>
        <v>Выручка от регулируемых видов деятельности в сфере горячего водоснабжения</v>
      </c>
      <c r="G30" s="1881" t="s">
        <v>568</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горячего водоснабжения, включая:</v>
      </c>
      <c r="G31" s="1881" t="s">
        <v>568</v>
      </c>
      <c r="H31" s="561">
        <f>SUMIF($K33:$K71,$K31,H33:H71)</f>
        <v>0</v>
      </c>
      <c r="I31" s="561">
        <f>SUMIF($K33:$K71,$K31,I33:I71)</f>
        <v>0</v>
      </c>
      <c r="J31" s="292" t="str">
        <f>FHD_NOTE_P_2</f>
        <v>Указывается суммарная себестоимость производимых товаров.</v>
      </c>
      <c r="K31" s="1639" t="s">
        <v>583</v>
      </c>
      <c r="AF31" s="1634">
        <v>11</v>
      </c>
    </row>
    <row customHeight="1" ht="11.549999999999999">
      <c r="D32" s="1641"/>
      <c r="E32" s="549" t="str">
        <f>FHD_NUM_P_3</f>
        <v>2.1</v>
      </c>
      <c r="F32" s="1527" t="str">
        <f>FHD_P_3</f>
        <v>Расходы на приобретаемую тепловую энергию (мощность), используемую для горячего водоснабжения</v>
      </c>
      <c r="G32" s="1881" t="s">
        <v>568</v>
      </c>
      <c r="H32" s="560"/>
      <c r="I32" s="560"/>
      <c r="J32" s="292" t="str">
        <f>FHD_NOTE_P_3</f>
        <v/>
      </c>
      <c r="K32" s="1639" t="str">
        <f>IF((LEN(E32)-LEN(SUBSTITUTE(E32,".","")))/LEN(".")=1,"p","")</f>
        <v>p</v>
      </c>
      <c r="AF32" s="1634">
        <v>11</v>
      </c>
    </row>
    <row customHeight="1" ht="11.25" hidden="1">
      <c r="A33" s="2374" t="s">
        <v>584</v>
      </c>
      <c r="D33" s="1641"/>
      <c r="E33" s="549" t="str">
        <f>FHD_NUM_P_4</f>
        <v/>
      </c>
      <c r="F33" s="1527" t="str">
        <f>FHD_P_4</f>
        <v/>
      </c>
      <c r="G33" s="1881" t="s">
        <v>568</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585</v>
      </c>
      <c r="G40" s="575"/>
      <c r="H40" s="576"/>
      <c r="I40" s="576"/>
      <c r="J40" s="304"/>
      <c r="K40" s="1639" t="str">
        <f>IF((LEN(E40)-LEN(SUBSTITUTE(E40,".","")))/LEN(".")=1,"p","")</f>
        <v/>
      </c>
      <c r="L40" s="1639"/>
      <c r="M40" s="1639"/>
      <c r="R40" s="1639"/>
      <c r="U40" s="547"/>
      <c r="AA40" s="1635"/>
      <c r="AB40" s="1635"/>
      <c r="AC40" s="1635"/>
      <c r="AD40" s="1635"/>
      <c r="AE40" s="1635"/>
      <c r="AF40" s="1163">
        <v>0</v>
      </c>
    </row>
    <row customHeight="1" ht="11.25">
      <c r="A41" s="2374" t="s">
        <v>586</v>
      </c>
      <c r="D41" s="1641"/>
      <c r="E41" s="549" t="str">
        <f>FHD_NUM_P_5</f>
        <v>2.2</v>
      </c>
      <c r="F41" s="1527" t="str">
        <f>FHD_P_5</f>
        <v>Расходы на тепловую энергию, производимую с применением собственных источников и используемую для горячего водоснабжения</v>
      </c>
      <c r="G41" s="1881" t="s">
        <v>568</v>
      </c>
      <c r="H41" s="560"/>
      <c r="I41" s="560"/>
      <c r="J41" s="292" t="str">
        <f>FHD_NOTE_P_5</f>
        <v/>
      </c>
      <c r="K41" s="1639" t="str">
        <f>IF((LEN(E41)-LEN(SUBSTITUTE(E41,".","")))/LEN(".")=1,"p","")</f>
        <v>p</v>
      </c>
      <c r="AF41" s="1634">
        <v>0</v>
      </c>
    </row>
    <row customHeight="1" ht="11.25">
      <c r="A42" s="2374"/>
      <c r="D42" s="1641"/>
      <c r="E42" s="549" t="str">
        <f>FHD_NUM_P_6</f>
        <v>2.3</v>
      </c>
      <c r="F42" s="1527" t="str">
        <f>FHD_P_6</f>
        <v>Расходы на приобретаемую холодную воду, используемую для горячего водоснабжения</v>
      </c>
      <c r="G42" s="1881" t="s">
        <v>568</v>
      </c>
      <c r="H42" s="560"/>
      <c r="I42" s="560"/>
      <c r="J42" s="292" t="str">
        <f>FHD_NOTE_P_6</f>
        <v/>
      </c>
      <c r="K42" s="1639" t="str">
        <f>IF((LEN(E42)-LEN(SUBSTITUTE(E42,".","")))/LEN(".")=1,"p","")</f>
        <v>p</v>
      </c>
      <c r="AF42" s="1634">
        <v>0</v>
      </c>
    </row>
    <row customHeight="1" ht="11.25">
      <c r="A43" s="2374"/>
      <c r="D43" s="1641"/>
      <c r="E43" s="549" t="str">
        <f>FHD_NUM_P_7</f>
        <v>2.4</v>
      </c>
      <c r="F43" s="152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1" t="s">
        <v>568</v>
      </c>
      <c r="H43" s="560"/>
      <c r="I43" s="560"/>
      <c r="J43" s="292" t="str">
        <f>FHD_NOTE_P_7</f>
        <v/>
      </c>
      <c r="K43" s="1639" t="str">
        <f>IF((LEN(E43)-LEN(SUBSTITUTE(E43,".","")))/LEN(".")=1,"p","")</f>
        <v>p</v>
      </c>
      <c r="AF43" s="1634">
        <v>0</v>
      </c>
    </row>
    <row customHeight="1" ht="11.549999999999999">
      <c r="D44" s="1641"/>
      <c r="E44" s="549" t="str">
        <f>FHD_NUM_P_8</f>
        <v>2.5</v>
      </c>
      <c r="F44" s="1527" t="str">
        <f>FHD_P_8</f>
        <v>Расходы на приобретаемую электрическую энергию (мощность), используемую в технологическом процессе</v>
      </c>
      <c r="G44" s="1881" t="s">
        <v>568</v>
      </c>
      <c r="H44" s="560"/>
      <c r="I44" s="560"/>
      <c r="J44" s="292" t="str">
        <f>FHD_NOTE_P_8</f>
        <v/>
      </c>
      <c r="K44" s="1639" t="str">
        <f>IF((LEN(E44)-LEN(SUBSTITUTE(E44,".","")))/LEN(".")=1,"p","")</f>
        <v>p</v>
      </c>
      <c r="AF44" s="1634">
        <v>11</v>
      </c>
    </row>
    <row customHeight="1" ht="11.549999999999999">
      <c r="D45" s="1641"/>
      <c r="E45" s="549" t="str">
        <f>FHD_NUM_P_9</f>
        <v>2.5.1</v>
      </c>
      <c r="F45" s="1653" t="str">
        <f>FHD_P_9</f>
        <v>Средневзвешенная стоимость 1 кВт.ч (с учетом мощности)</v>
      </c>
      <c r="G45" s="1881" t="s">
        <v>587</v>
      </c>
      <c r="H45" s="560"/>
      <c r="I45" s="560"/>
      <c r="J45" s="292" t="str">
        <f>FHD_NOTE_P_9</f>
        <v/>
      </c>
      <c r="K45" s="1639" t="str">
        <f>IF((LEN(E45)-LEN(SUBSTITUTE(E45,".","")))/LEN(".")=1,"p","")</f>
        <v/>
      </c>
      <c r="AF45" s="1634">
        <v>11</v>
      </c>
    </row>
    <row s="1369" customFormat="1" customHeight="1" ht="11.549999999999999">
      <c r="A46" s="990"/>
      <c r="C46" s="1639"/>
      <c r="D46" s="577"/>
      <c r="E46" s="549" t="str">
        <f>FHD_NUM_P_10</f>
        <v>2.5.2</v>
      </c>
      <c r="F46" s="1653" t="str">
        <f>FHD_P_10</f>
        <v>Объём приобретения электрической энергии</v>
      </c>
      <c r="G46" s="1881" t="s">
        <v>588</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589</v>
      </c>
      <c r="C47" s="1639"/>
      <c r="D47" s="578"/>
      <c r="E47" s="549" t="str">
        <f>FHD_NUM_P_11</f>
        <v/>
      </c>
      <c r="F47" s="1527" t="str">
        <f>FHD_P_11</f>
        <v/>
      </c>
      <c r="G47" s="1881" t="s">
        <v>568</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hidden="1">
      <c r="A48" s="992" t="s">
        <v>590</v>
      </c>
      <c r="C48" s="1639"/>
      <c r="D48" s="1641"/>
      <c r="E48" s="549" t="str">
        <f>FHD_NUM_P_12</f>
        <v/>
      </c>
      <c r="F48" s="1527" t="str">
        <f>FHD_P_12</f>
        <v/>
      </c>
      <c r="G48" s="1881" t="s">
        <v>568</v>
      </c>
      <c r="H48" s="580"/>
      <c r="I48" s="580"/>
      <c r="J48" s="292" t="str">
        <f>FHD_NOTE_P_12</f>
        <v/>
      </c>
      <c r="K48" s="1639" t="str">
        <f>IF((LEN(E48)-LEN(SUBSTITUTE(E48,".","")))/LEN(".")=1,"p","")</f>
        <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568</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568</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568</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568</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568</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568</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568</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568</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568</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регулируемых видов деятельности в сфере горячего водоснабжения</v>
      </c>
      <c r="G58" s="1881" t="s">
        <v>568</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568</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568</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568</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568</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568</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568</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568</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318</v>
      </c>
      <c r="H66" s="1652" t="s">
        <v>591</v>
      </c>
      <c r="I66" s="1652" t="s">
        <v>591</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592</v>
      </c>
      <c r="C67" s="1639"/>
      <c r="D67" s="1641"/>
      <c r="E67" s="549" t="str">
        <f>FHD_NUM_P_31</f>
        <v>2.13</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568</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2.13.1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318</v>
      </c>
      <c r="H68" s="1652" t="s">
        <v>591</v>
      </c>
      <c r="I68" s="1652" t="s">
        <v>591</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2.14</v>
      </c>
      <c r="F69" s="152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2" t="s">
        <v>568</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2.14.0</v>
      </c>
      <c r="F70" s="994"/>
      <c r="G70" s="1016"/>
      <c r="H70" s="995"/>
      <c r="I70" s="995"/>
      <c r="J70" s="996"/>
      <c r="K70" s="1639" t="str">
        <f>IF((LEN(E70)-LEN(SUBSTITUTE(E70,".","")))/LEN(".")=1,"p","")</f>
        <v/>
      </c>
      <c r="AF70" s="1639">
        <v>1</v>
      </c>
    </row>
    <row s="1369" customFormat="1" customHeight="1" ht="14.699999999999998">
      <c r="A71" s="990"/>
      <c r="C71" s="1639"/>
      <c r="D71" s="1636"/>
      <c r="E71" s="573"/>
      <c r="F71" s="574" t="s">
        <v>593</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594</v>
      </c>
      <c r="C72" s="1639"/>
      <c r="D72" s="1641"/>
      <c r="E72" s="549" t="str">
        <f>FHD_NUM_P_34</f>
        <v/>
      </c>
      <c r="F72" s="1883" t="str">
        <f>FHD_P_34</f>
        <v/>
      </c>
      <c r="G72" s="1881" t="s">
        <v>568</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горячего водоснабжения, в том числе:</v>
      </c>
      <c r="G73" s="1881" t="s">
        <v>568</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568</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568</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568</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568</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568</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568</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595</v>
      </c>
      <c r="C80" s="1639"/>
      <c r="D80" s="1641"/>
      <c r="E80" s="549" t="str">
        <f>FHD_NUM_P_42</f>
        <v>5</v>
      </c>
      <c r="F80" s="2076" t="str">
        <f>FHD_P_42</f>
        <v>Валовая прибыль (убытки) от продажи товаров и услуг по регулируемым видам деятельности в сфере горячего водоснабжения</v>
      </c>
      <c r="G80" s="2074" t="s">
        <v>568</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318</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596</v>
      </c>
      <c r="C82" s="738"/>
      <c r="D82" s="736"/>
      <c r="E82" s="549" t="str">
        <f>FHD_NUM_P_44</f>
        <v/>
      </c>
      <c r="F82" s="1883" t="str">
        <f>FHD_P_44</f>
        <v/>
      </c>
      <c r="G82" s="1884" t="s">
        <v>597</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597</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597</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597</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597</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597</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597</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597</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574</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c r="A91" s="2376" t="s">
        <v>598</v>
      </c>
      <c r="C91" s="738"/>
      <c r="D91" s="736"/>
      <c r="E91" s="549" t="str">
        <f>FHD_NUM_P_53</f>
        <v>7</v>
      </c>
      <c r="F91" s="1883" t="str">
        <f>FHD_P_53</f>
        <v>Объём приобретаемой холодной воды, используемой для горячего водоснабжения</v>
      </c>
      <c r="G91" s="1884" t="s">
        <v>597</v>
      </c>
      <c r="H91" s="980"/>
      <c r="I91" s="580"/>
      <c r="J91" s="292" t="str">
        <f>FHD_NOTE_P_53</f>
        <v/>
      </c>
      <c r="K91" s="737"/>
      <c r="L91" s="738"/>
      <c r="M91" s="738"/>
      <c r="R91" s="738"/>
      <c r="U91" s="739"/>
      <c r="AA91" s="740"/>
      <c r="AB91" s="740"/>
      <c r="AC91" s="740"/>
      <c r="AD91" s="740"/>
      <c r="AE91" s="740"/>
      <c r="AF91" s="913">
        <v>0</v>
      </c>
    </row>
    <row s="1369" customFormat="1" customHeight="1" ht="18.75">
      <c r="A92" s="2376"/>
      <c r="C92" s="738"/>
      <c r="D92" s="736"/>
      <c r="E92" s="549" t="str">
        <f>FHD_NUM_P_54</f>
        <v>8</v>
      </c>
      <c r="F92" s="1883" t="str">
        <f>FHD_P_54</f>
        <v>Объём холодной воды, получаемой с применением собственных источников водозабора (скважин) и используемой для горячего водоснабжения</v>
      </c>
      <c r="G92" s="1884" t="s">
        <v>597</v>
      </c>
      <c r="H92" s="980"/>
      <c r="I92" s="580"/>
      <c r="J92" s="292" t="str">
        <f>FHD_NOTE_P_54</f>
        <v/>
      </c>
      <c r="K92" s="737"/>
      <c r="L92" s="738"/>
      <c r="M92" s="738"/>
      <c r="R92" s="738"/>
      <c r="U92" s="739"/>
      <c r="AA92" s="740"/>
      <c r="AB92" s="740"/>
      <c r="AC92" s="740"/>
      <c r="AD92" s="740"/>
      <c r="AE92" s="740"/>
      <c r="AF92" s="913">
        <v>0</v>
      </c>
    </row>
    <row s="1369" customFormat="1" customHeight="1" ht="18.75">
      <c r="A93" s="2376"/>
      <c r="C93" s="738"/>
      <c r="D93" s="741"/>
      <c r="E93" s="549" t="str">
        <f>FHD_NUM_P_55</f>
        <v>9</v>
      </c>
      <c r="F93" s="1883" t="str">
        <f>FHD_P_55</f>
        <v>Объём приобретаемой тепловой энергии (мощности), используемой для горячего водоснабжения</v>
      </c>
      <c r="G93" s="1887"/>
      <c r="H93" s="980"/>
      <c r="I93" s="580"/>
      <c r="J93" s="292" t="str">
        <f>FHD_NOTE_P_55</f>
        <v/>
      </c>
      <c r="K93" s="737"/>
      <c r="L93" s="738"/>
      <c r="M93" s="738"/>
      <c r="R93" s="738"/>
      <c r="U93" s="739"/>
      <c r="AA93" s="740"/>
      <c r="AB93" s="740"/>
      <c r="AC93" s="740"/>
      <c r="AD93" s="740"/>
      <c r="AE93" s="740"/>
      <c r="AF93" s="913">
        <v>0</v>
      </c>
    </row>
    <row s="1369" customFormat="1" customHeight="1" ht="18.75">
      <c r="A94" s="2376"/>
      <c r="C94" s="738"/>
      <c r="D94" s="736"/>
      <c r="E94" s="549" t="str">
        <f>FHD_NUM_P_56</f>
        <v>10</v>
      </c>
      <c r="F94" s="1883" t="str">
        <f>FHD_P_56</f>
        <v>Объём тепловой энергии, производимой с применением собственных источников и используемой для горячего водоснабжения</v>
      </c>
      <c r="G94" s="1884" t="s">
        <v>599</v>
      </c>
      <c r="H94" s="980"/>
      <c r="I94" s="580"/>
      <c r="J94" s="292" t="str">
        <f>FHD_NOTE_P_56</f>
        <v/>
      </c>
      <c r="K94" s="737"/>
      <c r="L94" s="738"/>
      <c r="M94" s="738"/>
      <c r="R94" s="738"/>
      <c r="U94" s="739"/>
      <c r="AA94" s="740"/>
      <c r="AB94" s="740"/>
      <c r="AC94" s="740"/>
      <c r="AD94" s="740"/>
      <c r="AE94" s="740"/>
      <c r="AF94" s="913">
        <v>0</v>
      </c>
    </row>
    <row s="1638" customFormat="1" customHeight="1" ht="18.75">
      <c r="A95" s="2376"/>
      <c r="B95" s="913"/>
      <c r="C95" s="738"/>
      <c r="D95" s="736"/>
      <c r="E95" s="549" t="str">
        <f>FHD_NUM_P_57</f>
        <v>11</v>
      </c>
      <c r="F95" s="1883" t="str">
        <f>FHD_P_57</f>
        <v>Потери горячей воды в сетях (процентов)</v>
      </c>
      <c r="G95" s="1884" t="s">
        <v>574</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600</v>
      </c>
      <c r="D96" s="1641"/>
      <c r="E96" s="549" t="str">
        <f>FHD_NUM_P_58</f>
        <v/>
      </c>
      <c r="F96" s="1883" t="str">
        <f>FHD_P_58</f>
        <v/>
      </c>
      <c r="G96" s="1884" t="s">
        <v>597</v>
      </c>
      <c r="H96" s="980"/>
      <c r="I96" s="580"/>
      <c r="J96" s="292" t="str">
        <f>FHD_NOTE_P_58</f>
        <v/>
      </c>
      <c r="K96" s="546"/>
      <c r="AF96" s="1634">
        <v>0</v>
      </c>
    </row>
    <row customHeight="1" ht="18.75" hidden="1">
      <c r="A97" s="2374"/>
      <c r="D97" s="1641"/>
      <c r="E97" s="549" t="str">
        <f>FHD_NUM_P_59</f>
        <v/>
      </c>
      <c r="F97" s="1883" t="str">
        <f>FHD_P_59</f>
        <v/>
      </c>
      <c r="G97" s="1884" t="s">
        <v>597</v>
      </c>
      <c r="H97" s="980"/>
      <c r="I97" s="580"/>
      <c r="J97" s="292" t="str">
        <f>FHD_NOTE_P_59</f>
        <v/>
      </c>
      <c r="K97" s="546"/>
      <c r="AF97" s="1634">
        <v>0</v>
      </c>
    </row>
    <row customHeight="1" ht="18.75" hidden="1">
      <c r="A98" s="2374"/>
      <c r="D98" s="1641"/>
      <c r="E98" s="549" t="str">
        <f>FHD_NUM_P_60</f>
        <v/>
      </c>
      <c r="F98" s="1883" t="str">
        <f>FHD_P_60</f>
        <v/>
      </c>
      <c r="G98" s="1884" t="s">
        <v>597</v>
      </c>
      <c r="H98" s="980"/>
      <c r="I98" s="580"/>
      <c r="J98" s="292" t="str">
        <f>FHD_NOTE_P_60</f>
        <v/>
      </c>
      <c r="K98" s="546"/>
      <c r="AF98" s="1634">
        <v>0</v>
      </c>
    </row>
    <row s="1369" customFormat="1" customHeight="1" ht="18.75" hidden="1">
      <c r="A99" s="2374" t="s">
        <v>601</v>
      </c>
      <c r="C99" s="1639"/>
      <c r="D99" s="1641"/>
      <c r="E99" s="549" t="str">
        <f>FHD_NUM_P_61</f>
        <v/>
      </c>
      <c r="F99" s="1883" t="str">
        <f>FHD_P_61</f>
        <v/>
      </c>
      <c r="G99" s="1881" t="s">
        <v>572</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602</v>
      </c>
      <c r="G101" s="575"/>
      <c r="H101" s="576"/>
      <c r="I101" s="576"/>
      <c r="J101" s="1007" t="s">
        <v>603</v>
      </c>
      <c r="K101" s="546"/>
      <c r="AF101" s="1634">
        <v>0</v>
      </c>
    </row>
    <row s="1369" customFormat="1" customHeight="1" ht="18.75" hidden="1">
      <c r="A102" s="2374"/>
      <c r="C102" s="1639"/>
      <c r="D102" s="1641"/>
      <c r="E102" s="549" t="str">
        <f>FHD_NUM_P_62</f>
        <v/>
      </c>
      <c r="F102" s="1883" t="str">
        <f>FHD_P_62</f>
        <v/>
      </c>
      <c r="G102" s="1880" t="s">
        <v>572</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599</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604</v>
      </c>
      <c r="D104" s="1641"/>
      <c r="E104" s="549" t="str">
        <f>FHD_NUM_P_64</f>
        <v/>
      </c>
      <c r="F104" s="1883" t="str">
        <f>FHD_P_64</f>
        <v/>
      </c>
      <c r="G104" s="1880" t="s">
        <v>599</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599</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599</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599</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599</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599</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605</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605</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12</v>
      </c>
      <c r="F112" s="1883" t="str">
        <f>FHD_P_72</f>
        <v>Среднесписочная численность основного производственного персонала</v>
      </c>
      <c r="G112" s="1879" t="s">
        <v>606</v>
      </c>
      <c r="H112" s="580"/>
      <c r="I112" s="580"/>
      <c r="J112" s="292" t="str">
        <f>FHD_NOTE_P_72</f>
        <v/>
      </c>
      <c r="K112" s="546"/>
      <c r="AF112" s="1634">
        <v>19</v>
      </c>
    </row>
    <row customHeight="1" ht="18.75" hidden="1">
      <c r="A113" s="992" t="s">
        <v>607</v>
      </c>
      <c r="D113" s="1641"/>
      <c r="E113" s="549" t="str">
        <f>FHD_NUM_P_73</f>
        <v/>
      </c>
      <c r="F113" s="1883" t="str">
        <f>FHD_P_73</f>
        <v/>
      </c>
      <c r="G113" s="973" t="s">
        <v>606</v>
      </c>
      <c r="H113" s="971"/>
      <c r="I113" s="971"/>
      <c r="J113" s="292" t="str">
        <f>FHD_NOTE_P_73</f>
        <v/>
      </c>
      <c r="K113" s="546"/>
      <c r="AF113" s="1634">
        <v>0</v>
      </c>
    </row>
    <row customHeight="1" ht="33.75">
      <c r="A114" s="992" t="s">
        <v>608</v>
      </c>
      <c r="D114" s="1641"/>
      <c r="E114" s="549" t="str">
        <f>FHD_NUM_P_74</f>
        <v>13</v>
      </c>
      <c r="F114" s="1883" t="str">
        <f>FHD_P_74</f>
        <v>Удельный расход электрической энергии на подачу воды в сеть</v>
      </c>
      <c r="G114" s="1879" t="s">
        <v>609</v>
      </c>
      <c r="H114" s="580"/>
      <c r="I114" s="580"/>
      <c r="J114" s="292" t="str">
        <f>FHD_NOTE_P_74</f>
        <v/>
      </c>
      <c r="K114" s="546"/>
      <c r="AF114" s="1634">
        <v>0</v>
      </c>
    </row>
    <row s="1638" customFormat="1" customHeight="1" ht="18.75" hidden="1">
      <c r="A115" s="2376" t="s">
        <v>610</v>
      </c>
      <c r="B115" s="913"/>
      <c r="C115" s="738"/>
      <c r="D115" s="736"/>
      <c r="E115" s="549" t="str">
        <f>FHD_NUM_P_75</f>
        <v/>
      </c>
      <c r="F115" s="1883" t="str">
        <f>FHD_P_75</f>
        <v/>
      </c>
      <c r="G115" s="1879" t="s">
        <v>574</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574</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574</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611</v>
      </c>
      <c r="G119" s="750"/>
      <c r="H119" s="751"/>
      <c r="I119" s="751"/>
      <c r="J119" s="1006" t="s">
        <v>612</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613</v>
      </c>
      <c r="D120" s="1641"/>
      <c r="E120" s="549" t="str">
        <f>FHD_NUM_P_78</f>
        <v/>
      </c>
      <c r="F120" s="1883" t="str">
        <f>FHD_P_78</f>
        <v/>
      </c>
      <c r="G120" s="1880" t="s">
        <v>576</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602</v>
      </c>
      <c r="G122" s="575"/>
      <c r="H122" s="576"/>
      <c r="I122" s="576"/>
      <c r="J122" s="1007" t="s">
        <v>614</v>
      </c>
      <c r="K122" s="546"/>
      <c r="AF122" s="1634">
        <v>0</v>
      </c>
    </row>
    <row customHeight="1" ht="22.5" hidden="1">
      <c r="A123" s="2374"/>
      <c r="D123" s="1641"/>
      <c r="E123" s="549" t="str">
        <f>FHD_NUM_P_79</f>
        <v/>
      </c>
      <c r="F123" s="1883" t="str">
        <f>FHD_P_79</f>
        <v/>
      </c>
      <c r="G123" s="1881" t="s">
        <v>578</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602</v>
      </c>
      <c r="G125" s="575"/>
      <c r="H125" s="576"/>
      <c r="I125" s="576"/>
      <c r="J125" s="1007" t="s">
        <v>615</v>
      </c>
      <c r="K125" s="546"/>
      <c r="AF125" s="1634">
        <v>0</v>
      </c>
    </row>
    <row customHeight="1" ht="22.5" hidden="1">
      <c r="A126" s="2374"/>
      <c r="D126" s="1641"/>
      <c r="E126" s="549" t="str">
        <f>FHD_NUM_P_80</f>
        <v/>
      </c>
      <c r="F126" s="1883" t="str">
        <f>FHD_P_80</f>
        <v/>
      </c>
      <c r="G126" s="1881" t="s">
        <v>616</v>
      </c>
      <c r="H126" s="560"/>
      <c r="I126" s="560"/>
      <c r="J126" s="292" t="str">
        <f>FHD_NOTE_P_80</f>
        <v/>
      </c>
      <c r="K126" s="546"/>
      <c r="AF126" s="1634">
        <v>0</v>
      </c>
    </row>
    <row customHeight="1" ht="18.75" hidden="1">
      <c r="A127" s="2374"/>
      <c r="D127" s="1641"/>
      <c r="E127" s="549" t="str">
        <f>FHD_NUM_P_81</f>
        <v/>
      </c>
      <c r="F127" s="1883" t="str">
        <f>FHD_P_81</f>
        <v/>
      </c>
      <c r="G127" s="1881" t="s">
        <v>617</v>
      </c>
      <c r="H127" s="560"/>
      <c r="I127" s="560"/>
      <c r="J127" s="292" t="str">
        <f>FHD_NOTE_P_81</f>
        <v/>
      </c>
      <c r="K127" s="546"/>
      <c r="AF127" s="1634">
        <v>0</v>
      </c>
    </row>
    <row customHeight="1" ht="18.75" hidden="1">
      <c r="A128" s="2374"/>
      <c r="C128" s="1639" t="s">
        <v>604</v>
      </c>
      <c r="D128" s="1641"/>
      <c r="E128" s="549" t="str">
        <f>FHD_NUM_P_82</f>
        <v/>
      </c>
      <c r="F128" s="1883" t="str">
        <f>FHD_P_82</f>
        <v/>
      </c>
      <c r="G128" s="1881" t="s">
        <v>318</v>
      </c>
      <c r="H128" s="404"/>
      <c r="I128" s="404"/>
      <c r="J128" s="292" t="str">
        <f>FHD_NOTE_P_82</f>
        <v/>
      </c>
      <c r="K128" s="546"/>
      <c r="AF128" s="1634">
        <v>0</v>
      </c>
    </row>
    <row customHeight="1" ht="18.75" hidden="1">
      <c r="A129" s="2374"/>
      <c r="C129" s="1639" t="s">
        <v>604</v>
      </c>
      <c r="D129" s="1641"/>
      <c r="E129" s="549" t="str">
        <f>FHD_NUM_P_83</f>
        <v/>
      </c>
      <c r="F129" s="1527" t="str">
        <f>FHD_P_83</f>
        <v/>
      </c>
      <c r="G129" s="1881" t="s">
        <v>318</v>
      </c>
      <c r="H129" s="404"/>
      <c r="I129" s="404"/>
      <c r="J129" s="292" t="str">
        <f>FHD_NOTE_P_83</f>
        <v/>
      </c>
      <c r="K129" s="546"/>
      <c r="AF129" s="1634">
        <v>0</v>
      </c>
    </row>
    <row customHeight="1" ht="18.75" hidden="1">
      <c r="A130" s="2374"/>
      <c r="C130" s="1639" t="s">
        <v>604</v>
      </c>
      <c r="D130" s="1641"/>
      <c r="E130" s="549" t="str">
        <f>FHD_NUM_P_84</f>
        <v/>
      </c>
      <c r="F130" s="1527" t="str">
        <f>FHD_P_84</f>
        <v/>
      </c>
      <c r="G130" s="1881" t="s">
        <v>318</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83</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66AFF-9D8F-DFA5-E368-F07D45F2B24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Филиал Восточный ООО "Компания коммунальной сферы"</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312</v>
      </c>
      <c r="F9" s="2105"/>
      <c r="G9" s="2105"/>
      <c r="H9" s="2105"/>
      <c r="I9" s="2105"/>
      <c r="J9" s="2105"/>
      <c r="K9" s="2105"/>
      <c r="L9" s="2105"/>
      <c r="M9" s="2105"/>
      <c r="N9" s="2105"/>
      <c r="O9" s="2105"/>
      <c r="P9" s="2105"/>
      <c r="Q9" s="2105"/>
      <c r="R9" s="2106"/>
      <c r="S9" s="2130" t="s">
        <v>313</v>
      </c>
      <c r="T9" s="337"/>
      <c r="CF9" s="508">
        <v>19</v>
      </c>
    </row>
    <row customHeight="1" ht="48.29999999999999">
      <c r="D10" s="554" t="s">
        <v>89</v>
      </c>
      <c r="E10" s="2130" t="s">
        <v>89</v>
      </c>
      <c r="F10" s="2130"/>
      <c r="G10" s="524" t="s">
        <v>314</v>
      </c>
      <c r="H10" s="2130" t="s">
        <v>89</v>
      </c>
      <c r="I10" s="2130"/>
      <c r="J10" s="524" t="s">
        <v>618</v>
      </c>
      <c r="K10" s="524" t="s">
        <v>619</v>
      </c>
      <c r="L10" s="2130" t="s">
        <v>89</v>
      </c>
      <c r="M10" s="2130"/>
      <c r="N10" s="524" t="s">
        <v>620</v>
      </c>
      <c r="O10" s="524" t="s">
        <v>621</v>
      </c>
      <c r="P10" s="524" t="s">
        <v>622</v>
      </c>
      <c r="Q10" s="524" t="s">
        <v>623</v>
      </c>
      <c r="R10" s="524" t="s">
        <v>624</v>
      </c>
      <c r="S10" s="2130"/>
      <c r="T10" s="337"/>
      <c r="CF10" s="508">
        <v>46</v>
      </c>
    </row>
    <row s="1645" customFormat="1" customHeight="1" ht="15" hidden="1">
      <c r="A11" s="1055"/>
      <c r="D11" s="1028" t="s">
        <v>110</v>
      </c>
      <c r="E11" s="1028"/>
      <c r="F11" s="1028" t="s">
        <v>111</v>
      </c>
      <c r="G11" s="1028" t="s">
        <v>91</v>
      </c>
      <c r="H11" s="1028"/>
      <c r="I11" s="1028" t="s">
        <v>92</v>
      </c>
      <c r="J11" s="1028" t="s">
        <v>112</v>
      </c>
      <c r="K11" s="1028" t="s">
        <v>93</v>
      </c>
      <c r="L11" s="1028"/>
      <c r="M11" s="1028" t="s">
        <v>94</v>
      </c>
      <c r="N11" s="1028" t="s">
        <v>113</v>
      </c>
      <c r="O11" s="1028" t="s">
        <v>149</v>
      </c>
      <c r="P11" s="1028" t="s">
        <v>150</v>
      </c>
      <c r="Q11" s="1028" t="s">
        <v>151</v>
      </c>
      <c r="R11" s="1028" t="s">
        <v>152</v>
      </c>
      <c r="S11" s="1028" t="s">
        <v>153</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388</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118</v>
      </c>
      <c r="B14" s="627"/>
      <c r="C14" s="627"/>
      <c r="D14" s="2383" t="s">
        <v>110</v>
      </c>
      <c r="E14" s="2380" t="s">
        <v>106</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625</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580</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581</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626</v>
      </c>
      <c r="F17" s="2379"/>
      <c r="G17" s="2379"/>
      <c r="H17" s="2379"/>
      <c r="I17" s="2379"/>
      <c r="J17" s="2379"/>
      <c r="K17" s="2379"/>
      <c r="L17" s="2379"/>
      <c r="M17" s="2379"/>
      <c r="N17" s="2379"/>
      <c r="O17" s="2379"/>
      <c r="P17" s="2379"/>
      <c r="Q17" s="561">
        <f>SUMIF(T18:T19,"i",Q18:Q19)</f>
        <v>0</v>
      </c>
      <c r="R17" s="1020"/>
      <c r="S17" s="900" t="s">
        <v>627</v>
      </c>
      <c r="T17" s="720" t="s">
        <v>628</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629</v>
      </c>
      <c r="F20" s="2379"/>
      <c r="G20" s="2379"/>
      <c r="H20" s="2379"/>
      <c r="I20" s="2379"/>
      <c r="J20" s="2379"/>
      <c r="K20" s="2379"/>
      <c r="L20" s="2379"/>
      <c r="M20" s="2379"/>
      <c r="N20" s="2379"/>
      <c r="O20" s="2379"/>
      <c r="P20" s="2379"/>
      <c r="Q20" s="561">
        <f>SUMIF(T21:T22,"i",Q21:Q22)</f>
        <v>0</v>
      </c>
      <c r="R20" s="1020"/>
      <c r="S20" s="712" t="s">
        <v>630</v>
      </c>
      <c r="T20" s="720" t="s">
        <v>628</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83</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8A5E8-E5C6-4175-A5AF-1CCD87784F8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631</v>
      </c>
      <c r="C2" s="2056" t="s">
        <v>632</v>
      </c>
      <c r="D2" s="2055" t="s">
        <v>633</v>
      </c>
      <c r="E2" s="2059">
        <f>RIGHT(I2,LEN(I2)-SEARCH("#",SUBSTITUTE(I2,".","#",LEN(I2)-LEN(SUBSTITUTE(I2,".","")))))</f>
      </c>
      <c r="F2" s="2061">
        <f>J2</f>
        <v>0</v>
      </c>
      <c r="G2" s="1639"/>
      <c r="H2" s="2062"/>
      <c r="I2" s="2052"/>
      <c r="J2" s="543"/>
      <c r="K2" s="2022" t="s">
        <v>572</v>
      </c>
      <c r="L2" s="754"/>
      <c r="M2" s="754"/>
      <c r="N2" s="546"/>
      <c r="O2" s="1528" t="s">
        <v>573</v>
      </c>
      <c r="P2" s="546"/>
      <c r="Q2" s="1639"/>
      <c r="R2" s="1639"/>
      <c r="W2" s="1639"/>
      <c r="Z2" s="547"/>
      <c r="AF2" s="1635"/>
      <c r="AG2" s="1635"/>
      <c r="AH2" s="1635"/>
      <c r="AI2" s="1635"/>
      <c r="AJ2" s="1635"/>
      <c r="AK2" s="1369">
        <v>0</v>
      </c>
    </row>
    <row customHeight="1" ht="11.25" hidden="1">
      <c r="E3" s="2054" t="s">
        <v>634</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635</v>
      </c>
      <c r="J6" s="2310"/>
      <c r="K6" s="2310"/>
      <c r="L6" s="2310"/>
      <c r="M6" s="2310"/>
      <c r="O6" s="559"/>
      <c r="AK6" s="1634">
        <v>55</v>
      </c>
    </row>
    <row customHeight="1" ht="25.2">
      <c r="I7" s="2252" t="str">
        <f>IF(org=0,"Не определено",org)</f>
        <v>Филиал Восточный ООО "Компания коммунальной сферы"</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118</v>
      </c>
      <c r="AK9" s="1639">
        <v>1</v>
      </c>
    </row>
    <row customHeight="1" ht="11.549999999999999">
      <c r="E10" s="2053" t="s">
        <v>636</v>
      </c>
      <c r="I10" s="714"/>
      <c r="J10" s="2370" t="s">
        <v>106</v>
      </c>
      <c r="K10" s="2371"/>
      <c r="L10" s="2032" t="str">
        <f>IF(L9="","",INDEX(DIFFERENTIATION_UNMERGE_VD,MATCH(L9,DIFFERENTIATION_ID_DIFF,0)))</f>
        <v/>
      </c>
      <c r="M10" s="2032">
        <f>IF(M9="","",INDEX(DIFFERENTIATION_UNMERGE_VD,MATCH(M9,DIFFERENTIATION_ID_DIFF,0)))</f>
        <v>0</v>
      </c>
      <c r="O10" s="2130" t="s">
        <v>313</v>
      </c>
      <c r="AK10" s="1634">
        <v>11</v>
      </c>
    </row>
    <row customHeight="1" ht="11.549999999999999">
      <c r="E11" s="2053" t="s">
        <v>637</v>
      </c>
      <c r="I11" s="714"/>
      <c r="J11" s="2370" t="s">
        <v>580</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638</v>
      </c>
      <c r="I12" s="1665"/>
      <c r="J12" s="2370" t="s">
        <v>581</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639</v>
      </c>
      <c r="F13" s="2053" t="s">
        <v>640</v>
      </c>
      <c r="I13" s="2372" t="s">
        <v>312</v>
      </c>
      <c r="J13" s="2373"/>
      <c r="K13" s="2373"/>
      <c r="L13" s="2030"/>
      <c r="M13" s="2070"/>
      <c r="O13" s="2130"/>
      <c r="AK13" s="1634">
        <v>11</v>
      </c>
    </row>
    <row customHeight="1" ht="24">
      <c r="I14" s="2023" t="s">
        <v>89</v>
      </c>
      <c r="J14" s="2023" t="s">
        <v>314</v>
      </c>
      <c r="K14" s="2023" t="s">
        <v>582</v>
      </c>
      <c r="L14" s="2063" t="s">
        <v>315</v>
      </c>
      <c r="M14" s="2064" t="s">
        <v>315</v>
      </c>
      <c r="O14" s="2130"/>
      <c r="AK14" s="1634">
        <v>23</v>
      </c>
    </row>
    <row customHeight="1" ht="24">
      <c r="A15" s="2057"/>
      <c r="B15" s="2056" t="s">
        <v>641</v>
      </c>
      <c r="C15" s="2056" t="s">
        <v>642</v>
      </c>
      <c r="D15" s="2055" t="s">
        <v>643</v>
      </c>
      <c r="E15" s="2059" t="s">
        <v>644</v>
      </c>
      <c r="F15" s="2059" t="s">
        <v>644</v>
      </c>
      <c r="G15" s="1639" t="s">
        <v>604</v>
      </c>
      <c r="H15" s="2024"/>
      <c r="I15" s="1633">
        <v>1</v>
      </c>
      <c r="J15" s="2025" t="s">
        <v>645</v>
      </c>
      <c r="K15" s="2023" t="s">
        <v>318</v>
      </c>
      <c r="L15" s="665"/>
      <c r="M15" s="821"/>
      <c r="N15" s="546" t="s">
        <v>646</v>
      </c>
      <c r="O15" s="1528" t="s">
        <v>647</v>
      </c>
      <c r="P15" s="546" t="s">
        <v>646</v>
      </c>
      <c r="AK15" s="1634">
        <v>23</v>
      </c>
    </row>
    <row customHeight="1" ht="35.699999999999996">
      <c r="A16" s="2057"/>
      <c r="B16" s="2056" t="s">
        <v>648</v>
      </c>
      <c r="C16" s="2056" t="s">
        <v>649</v>
      </c>
      <c r="D16" s="2055" t="s">
        <v>633</v>
      </c>
      <c r="E16" s="2059" t="s">
        <v>644</v>
      </c>
      <c r="F16" s="2059" t="s">
        <v>644</v>
      </c>
      <c r="H16" s="2024"/>
      <c r="I16" s="1632">
        <v>2</v>
      </c>
      <c r="J16" s="2066" t="s">
        <v>650</v>
      </c>
      <c r="K16" s="2065" t="s">
        <v>572</v>
      </c>
      <c r="L16" s="2071"/>
      <c r="M16" s="1679"/>
      <c r="N16" s="546" t="s">
        <v>646</v>
      </c>
      <c r="O16" s="1528" t="s">
        <v>651</v>
      </c>
      <c r="P16" s="546" t="s">
        <v>646</v>
      </c>
      <c r="AK16" s="1634">
        <v>34</v>
      </c>
    </row>
    <row s="1645" customFormat="1" customHeight="1" ht="17.25" hidden="1">
      <c r="A17" s="1170"/>
      <c r="B17" s="1170"/>
      <c r="C17" s="1170"/>
      <c r="D17" s="1170"/>
      <c r="E17" s="1170"/>
      <c r="H17" s="1327"/>
      <c r="I17" s="1016" t="s">
        <v>652</v>
      </c>
      <c r="J17" s="994"/>
      <c r="K17" s="1016"/>
      <c r="L17" s="995"/>
      <c r="M17" s="995"/>
      <c r="O17" s="1388"/>
      <c r="AK17" s="1639">
        <v>1</v>
      </c>
    </row>
    <row s="1369" customFormat="1" customHeight="1" ht="24">
      <c r="A18" s="990"/>
      <c r="B18" s="990"/>
      <c r="C18" s="990"/>
      <c r="D18" s="990"/>
      <c r="E18" s="990"/>
      <c r="G18" s="1639"/>
      <c r="H18" s="1636"/>
      <c r="I18" s="573"/>
      <c r="J18" s="574" t="s">
        <v>602</v>
      </c>
      <c r="K18" s="575"/>
      <c r="L18" s="2073"/>
      <c r="M18" s="576"/>
      <c r="N18" s="546"/>
      <c r="O18" s="1528" t="s">
        <v>603</v>
      </c>
      <c r="P18" s="546"/>
      <c r="Q18" s="1639"/>
      <c r="R18" s="1639"/>
      <c r="W18" s="1639"/>
      <c r="Z18" s="547"/>
      <c r="AF18" s="1635"/>
      <c r="AG18" s="1635"/>
      <c r="AH18" s="1635"/>
      <c r="AI18" s="1635"/>
      <c r="AJ18" s="1635"/>
      <c r="AK18" s="1369">
        <v>23</v>
      </c>
    </row>
    <row customHeight="1" ht="19.95">
      <c r="A19" s="2057"/>
      <c r="B19" s="2056" t="s">
        <v>653</v>
      </c>
      <c r="C19" s="2056" t="s">
        <v>654</v>
      </c>
      <c r="D19" s="2055" t="s">
        <v>633</v>
      </c>
      <c r="E19" s="2059" t="s">
        <v>644</v>
      </c>
      <c r="F19" s="2059" t="s">
        <v>644</v>
      </c>
      <c r="H19" s="2024"/>
      <c r="I19" s="1667">
        <v>3</v>
      </c>
      <c r="J19" s="2025" t="s">
        <v>654</v>
      </c>
      <c r="K19" s="2021" t="s">
        <v>572</v>
      </c>
      <c r="L19" s="730"/>
      <c r="M19" s="560"/>
      <c r="N19" s="546"/>
      <c r="O19" s="1528" t="s">
        <v>655</v>
      </c>
      <c r="P19" s="546"/>
      <c r="AK19" s="1634">
        <v>19</v>
      </c>
    </row>
    <row customHeight="1" ht="77.7">
      <c r="A20" s="2057"/>
      <c r="B20" s="2056" t="s">
        <v>656</v>
      </c>
      <c r="C20" s="2056" t="s">
        <v>657</v>
      </c>
      <c r="D20" s="2055" t="s">
        <v>633</v>
      </c>
      <c r="E20" s="2059" t="s">
        <v>644</v>
      </c>
      <c r="F20" s="2059" t="s">
        <v>644</v>
      </c>
      <c r="H20" s="2024"/>
      <c r="I20" s="1667">
        <v>4</v>
      </c>
      <c r="J20" s="2025" t="s">
        <v>658</v>
      </c>
      <c r="K20" s="2021" t="s">
        <v>599</v>
      </c>
      <c r="L20" s="730"/>
      <c r="M20" s="560"/>
      <c r="N20" s="546"/>
      <c r="O20" s="1528"/>
      <c r="P20" s="546"/>
      <c r="AK20" s="1634">
        <v>74</v>
      </c>
    </row>
    <row customHeight="1" ht="35.699999999999996">
      <c r="A21" s="2057"/>
      <c r="B21" s="2056" t="s">
        <v>659</v>
      </c>
      <c r="C21" s="2056" t="s">
        <v>660</v>
      </c>
      <c r="D21" s="2055" t="s">
        <v>633</v>
      </c>
      <c r="E21" s="2059" t="s">
        <v>644</v>
      </c>
      <c r="F21" s="2059" t="s">
        <v>644</v>
      </c>
      <c r="H21" s="2024"/>
      <c r="I21" s="1667">
        <v>5</v>
      </c>
      <c r="J21" s="2025" t="s">
        <v>661</v>
      </c>
      <c r="K21" s="2021" t="s">
        <v>599</v>
      </c>
      <c r="L21" s="730"/>
      <c r="M21" s="560"/>
      <c r="N21" s="546"/>
      <c r="O21" s="1528" t="s">
        <v>655</v>
      </c>
      <c r="P21" s="546"/>
      <c r="AK21" s="1634">
        <v>34</v>
      </c>
    </row>
    <row customHeight="1" ht="48.29999999999999">
      <c r="A22" s="2057"/>
      <c r="B22" s="2056" t="s">
        <v>662</v>
      </c>
      <c r="C22" s="2056" t="s">
        <v>663</v>
      </c>
      <c r="D22" s="2055" t="s">
        <v>633</v>
      </c>
      <c r="E22" s="2059" t="s">
        <v>644</v>
      </c>
      <c r="F22" s="2059" t="s">
        <v>644</v>
      </c>
      <c r="H22" s="2024"/>
      <c r="I22" s="1667">
        <v>6</v>
      </c>
      <c r="J22" s="2025" t="s">
        <v>664</v>
      </c>
      <c r="K22" s="2021" t="s">
        <v>599</v>
      </c>
      <c r="L22" s="730"/>
      <c r="M22" s="560"/>
      <c r="N22" s="546"/>
      <c r="O22" s="1528" t="s">
        <v>665</v>
      </c>
      <c r="P22" s="546"/>
      <c r="AK22" s="1634">
        <v>46</v>
      </c>
    </row>
    <row customHeight="1" ht="19.95">
      <c r="A23" s="2057"/>
      <c r="B23" s="2056" t="s">
        <v>666</v>
      </c>
      <c r="C23" s="2056" t="s">
        <v>667</v>
      </c>
      <c r="D23" s="2055" t="s">
        <v>633</v>
      </c>
      <c r="E23" s="2059" t="s">
        <v>644</v>
      </c>
      <c r="F23" s="2059" t="s">
        <v>644</v>
      </c>
      <c r="H23" s="2024"/>
      <c r="I23" s="1667" t="s">
        <v>668</v>
      </c>
      <c r="J23" s="1527" t="s">
        <v>669</v>
      </c>
      <c r="K23" s="2021" t="s">
        <v>599</v>
      </c>
      <c r="L23" s="730"/>
      <c r="M23" s="560"/>
      <c r="N23" s="546"/>
      <c r="O23" s="1528" t="s">
        <v>655</v>
      </c>
      <c r="P23" s="546"/>
      <c r="AK23" s="1634">
        <v>19</v>
      </c>
    </row>
    <row customHeight="1" ht="19.95">
      <c r="A24" s="2057"/>
      <c r="B24" s="2056" t="s">
        <v>670</v>
      </c>
      <c r="C24" s="2056" t="s">
        <v>671</v>
      </c>
      <c r="D24" s="2055" t="s">
        <v>633</v>
      </c>
      <c r="E24" s="2059" t="s">
        <v>644</v>
      </c>
      <c r="F24" s="2059" t="s">
        <v>644</v>
      </c>
      <c r="H24" s="2024"/>
      <c r="I24" s="1667" t="s">
        <v>672</v>
      </c>
      <c r="J24" s="1527" t="s">
        <v>673</v>
      </c>
      <c r="K24" s="2021" t="s">
        <v>599</v>
      </c>
      <c r="L24" s="730"/>
      <c r="M24" s="560"/>
      <c r="N24" s="546"/>
      <c r="O24" s="1528"/>
      <c r="P24" s="546"/>
      <c r="AK24" s="1634">
        <v>19</v>
      </c>
    </row>
    <row customHeight="1" ht="24">
      <c r="A25" s="2057"/>
      <c r="B25" s="2056" t="s">
        <v>674</v>
      </c>
      <c r="C25" s="2056" t="s">
        <v>675</v>
      </c>
      <c r="D25" s="2055" t="s">
        <v>633</v>
      </c>
      <c r="E25" s="2059" t="s">
        <v>644</v>
      </c>
      <c r="F25" s="2059" t="s">
        <v>644</v>
      </c>
      <c r="H25" s="2024"/>
      <c r="I25" s="1667" t="s">
        <v>676</v>
      </c>
      <c r="J25" s="1527" t="s">
        <v>677</v>
      </c>
      <c r="K25" s="2021" t="s">
        <v>599</v>
      </c>
      <c r="L25" s="730"/>
      <c r="M25" s="560"/>
      <c r="N25" s="546"/>
      <c r="O25" s="1528"/>
      <c r="P25" s="546"/>
      <c r="AK25" s="1634">
        <v>23</v>
      </c>
    </row>
    <row customHeight="1" ht="24">
      <c r="A26" s="2057"/>
      <c r="B26" s="2056" t="s">
        <v>678</v>
      </c>
      <c r="C26" s="2056" t="s">
        <v>679</v>
      </c>
      <c r="D26" s="2055" t="s">
        <v>633</v>
      </c>
      <c r="E26" s="2059" t="s">
        <v>644</v>
      </c>
      <c r="F26" s="2059" t="s">
        <v>644</v>
      </c>
      <c r="H26" s="2024"/>
      <c r="I26" s="1667">
        <v>7</v>
      </c>
      <c r="J26" s="2025" t="s">
        <v>679</v>
      </c>
      <c r="K26" s="2021" t="s">
        <v>680</v>
      </c>
      <c r="L26" s="730"/>
      <c r="M26" s="560"/>
      <c r="N26" s="546"/>
      <c r="O26" s="1528"/>
      <c r="P26" s="546"/>
      <c r="AK26" s="1634">
        <v>23</v>
      </c>
    </row>
    <row customHeight="1" ht="24">
      <c r="A27" s="2057"/>
      <c r="B27" s="2056" t="s">
        <v>681</v>
      </c>
      <c r="C27" s="2056" t="s">
        <v>682</v>
      </c>
      <c r="D27" s="2055" t="s">
        <v>633</v>
      </c>
      <c r="E27" s="2059" t="s">
        <v>644</v>
      </c>
      <c r="F27" s="2059" t="s">
        <v>644</v>
      </c>
      <c r="H27" s="2024"/>
      <c r="I27" s="1667">
        <v>8</v>
      </c>
      <c r="J27" s="2025" t="s">
        <v>682</v>
      </c>
      <c r="K27" s="2021" t="s">
        <v>605</v>
      </c>
      <c r="L27" s="730"/>
      <c r="M27" s="560"/>
      <c r="N27" s="546"/>
      <c r="O27" s="1528"/>
      <c r="P27" s="546"/>
      <c r="AK27" s="1634">
        <v>23</v>
      </c>
    </row>
    <row customHeight="1" ht="35.699999999999996">
      <c r="A28" s="2057"/>
      <c r="B28" s="2056" t="s">
        <v>683</v>
      </c>
      <c r="C28" s="2056" t="s">
        <v>684</v>
      </c>
      <c r="D28" s="2055" t="s">
        <v>633</v>
      </c>
      <c r="E28" s="2059" t="s">
        <v>644</v>
      </c>
      <c r="F28" s="2059" t="s">
        <v>644</v>
      </c>
      <c r="H28" s="2024"/>
      <c r="I28" s="1678">
        <v>9</v>
      </c>
      <c r="J28" s="2025" t="s">
        <v>685</v>
      </c>
      <c r="K28" s="2021" t="s">
        <v>576</v>
      </c>
      <c r="L28" s="730"/>
      <c r="M28" s="560"/>
      <c r="N28" s="546"/>
      <c r="O28" s="1528"/>
      <c r="P28" s="546"/>
      <c r="AK28" s="1634">
        <v>34</v>
      </c>
    </row>
    <row customHeight="1" ht="35.699999999999996">
      <c r="A29" s="2057"/>
      <c r="B29" s="2056" t="s">
        <v>686</v>
      </c>
      <c r="C29" s="2056" t="s">
        <v>687</v>
      </c>
      <c r="D29" s="2055" t="s">
        <v>633</v>
      </c>
      <c r="E29" s="2059" t="s">
        <v>644</v>
      </c>
      <c r="F29" s="2059" t="s">
        <v>644</v>
      </c>
      <c r="H29" s="2024"/>
      <c r="I29" s="1678">
        <v>10</v>
      </c>
      <c r="J29" s="2025" t="s">
        <v>688</v>
      </c>
      <c r="K29" s="2021" t="s">
        <v>576</v>
      </c>
      <c r="L29" s="730"/>
      <c r="M29" s="560"/>
      <c r="N29" s="546"/>
      <c r="O29" s="1528"/>
      <c r="P29" s="546"/>
      <c r="AK29" s="1634">
        <v>34</v>
      </c>
    </row>
    <row customHeight="1" ht="24">
      <c r="A30" s="2057"/>
      <c r="B30" s="2056" t="s">
        <v>689</v>
      </c>
      <c r="C30" s="2056" t="s">
        <v>690</v>
      </c>
      <c r="D30" s="2055" t="s">
        <v>633</v>
      </c>
      <c r="E30" s="2059" t="s">
        <v>644</v>
      </c>
      <c r="F30" s="2059" t="s">
        <v>644</v>
      </c>
      <c r="H30" s="2024"/>
      <c r="I30" s="1678">
        <v>11</v>
      </c>
      <c r="J30" s="2025" t="s">
        <v>690</v>
      </c>
      <c r="K30" s="2021" t="s">
        <v>606</v>
      </c>
      <c r="L30" s="2072"/>
      <c r="M30" s="1624"/>
      <c r="N30" s="546"/>
      <c r="O30" s="1528"/>
      <c r="P30" s="546"/>
      <c r="AK30" s="1634">
        <v>23</v>
      </c>
    </row>
    <row customHeight="1" ht="24">
      <c r="A31" s="2057"/>
      <c r="B31" s="2056" t="s">
        <v>691</v>
      </c>
      <c r="C31" s="2056" t="s">
        <v>692</v>
      </c>
      <c r="D31" s="2055" t="s">
        <v>633</v>
      </c>
      <c r="E31" s="2059" t="s">
        <v>644</v>
      </c>
      <c r="F31" s="2059" t="s">
        <v>644</v>
      </c>
      <c r="H31" s="2024"/>
      <c r="I31" s="1678">
        <v>12</v>
      </c>
      <c r="J31" s="2025" t="s">
        <v>692</v>
      </c>
      <c r="K31" s="2021" t="s">
        <v>606</v>
      </c>
      <c r="L31" s="2072"/>
      <c r="M31" s="1624"/>
      <c r="N31" s="546"/>
      <c r="O31" s="1528"/>
      <c r="P31" s="546"/>
      <c r="AK31" s="1634">
        <v>23</v>
      </c>
    </row>
    <row customHeight="1" ht="48.29999999999999">
      <c r="A32" s="2057"/>
      <c r="B32" s="2056" t="s">
        <v>693</v>
      </c>
      <c r="C32" s="2056" t="s">
        <v>694</v>
      </c>
      <c r="D32" s="2055" t="s">
        <v>633</v>
      </c>
      <c r="E32" s="2059" t="s">
        <v>644</v>
      </c>
      <c r="F32" s="2059" t="s">
        <v>644</v>
      </c>
      <c r="H32" s="2024"/>
      <c r="I32" s="1678">
        <v>13</v>
      </c>
      <c r="J32" s="2025" t="s">
        <v>695</v>
      </c>
      <c r="K32" s="2021" t="s">
        <v>616</v>
      </c>
      <c r="L32" s="730"/>
      <c r="M32" s="560"/>
      <c r="N32" s="546"/>
      <c r="O32" s="1528" t="s">
        <v>655</v>
      </c>
      <c r="P32" s="546"/>
      <c r="AK32" s="1634">
        <v>46</v>
      </c>
    </row>
    <row s="1369" customFormat="1" customHeight="1" ht="48.29999999999999">
      <c r="A33" s="2057"/>
      <c r="B33" s="2056" t="s">
        <v>696</v>
      </c>
      <c r="C33" s="2056" t="s">
        <v>697</v>
      </c>
      <c r="D33" s="2055" t="s">
        <v>633</v>
      </c>
      <c r="E33" s="2059" t="s">
        <v>644</v>
      </c>
      <c r="F33" s="2059" t="s">
        <v>644</v>
      </c>
      <c r="G33" s="1639"/>
      <c r="H33" s="2024"/>
      <c r="I33" s="1678">
        <v>14</v>
      </c>
      <c r="J33" s="2037" t="s">
        <v>698</v>
      </c>
      <c r="K33" s="2026" t="s">
        <v>699</v>
      </c>
      <c r="L33" s="730"/>
      <c r="M33" s="560"/>
      <c r="N33" s="546"/>
      <c r="O33" s="1528" t="s">
        <v>655</v>
      </c>
      <c r="P33" s="546"/>
      <c r="Q33" s="1639"/>
      <c r="R33" s="1639"/>
      <c r="W33" s="1639"/>
      <c r="Z33" s="547"/>
      <c r="AF33" s="1635"/>
      <c r="AG33" s="1635"/>
      <c r="AH33" s="1635"/>
      <c r="AI33" s="1635"/>
      <c r="AJ33" s="1635"/>
      <c r="AK33" s="1369">
        <v>46</v>
      </c>
    </row>
    <row customHeight="1" ht="108">
      <c r="A34" s="2057"/>
      <c r="B34" s="2056" t="s">
        <v>700</v>
      </c>
      <c r="C34" s="2056" t="s">
        <v>701</v>
      </c>
      <c r="D34" s="2055" t="s">
        <v>643</v>
      </c>
      <c r="E34" s="2059" t="s">
        <v>644</v>
      </c>
      <c r="F34" s="2059" t="s">
        <v>644</v>
      </c>
      <c r="G34" s="1639" t="s">
        <v>604</v>
      </c>
      <c r="H34" s="2024"/>
      <c r="I34" s="2035">
        <v>15</v>
      </c>
      <c r="J34" s="2036" t="s">
        <v>702</v>
      </c>
      <c r="K34" s="2021" t="s">
        <v>318</v>
      </c>
      <c r="L34" s="388"/>
      <c r="M34" s="1167"/>
      <c r="N34" s="546"/>
      <c r="O34" s="1528" t="s">
        <v>647</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83</v>
      </c>
      <c r="B204" s="990" t="s">
        <v>150</v>
      </c>
      <c r="C204" s="990" t="s">
        <v>150</v>
      </c>
      <c r="D204" s="990" t="s">
        <v>150</v>
      </c>
      <c r="E204" s="990" t="s">
        <v>150</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78AAC-21DA-B8D8-67E8-E1C35764140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703</v>
      </c>
      <c r="C2" s="2056" t="s">
        <v>704</v>
      </c>
      <c r="D2" s="2055" t="s">
        <v>643</v>
      </c>
      <c r="E2" s="2061">
        <f>I2-3</f>
        <v>-3</v>
      </c>
      <c r="F2" s="2061">
        <f>J2</f>
        <v>0</v>
      </c>
      <c r="H2" s="1733" t="s">
        <v>256</v>
      </c>
      <c r="I2" s="2027"/>
      <c r="J2" s="1685"/>
      <c r="K2" s="2021" t="s">
        <v>318</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705</v>
      </c>
      <c r="J5" s="2251"/>
      <c r="K5" s="2251"/>
      <c r="L5" s="2251"/>
      <c r="M5" s="269"/>
      <c r="W5" s="1634">
        <v>48</v>
      </c>
    </row>
    <row customHeight="1" ht="18">
      <c r="H6" s="379"/>
      <c r="I6" s="2252" t="str">
        <f>IF(org=0,"Не определено",org)</f>
        <v>Филиал Восточный ООО "Компания коммунальной сферы"</v>
      </c>
      <c r="J6" s="2252"/>
      <c r="K6" s="2252"/>
      <c r="L6" s="2252"/>
      <c r="M6" s="269"/>
      <c r="W6" s="1634">
        <v>17</v>
      </c>
    </row>
    <row customHeight="1" ht="14.699999999999998">
      <c r="H7" s="379"/>
      <c r="I7" s="460"/>
      <c r="J7" s="466"/>
      <c r="K7" s="466"/>
      <c r="L7" s="755"/>
      <c r="M7" s="196"/>
      <c r="W7" s="1634">
        <v>14</v>
      </c>
    </row>
    <row customHeight="1" ht="14.699999999999998">
      <c r="H8" s="379"/>
      <c r="I8" s="2389" t="s">
        <v>312</v>
      </c>
      <c r="J8" s="2390"/>
      <c r="K8" s="2390"/>
      <c r="L8" s="2391"/>
      <c r="M8" s="2392" t="s">
        <v>313</v>
      </c>
      <c r="W8" s="1634">
        <v>14</v>
      </c>
    </row>
    <row customHeight="1" ht="35.699999999999996">
      <c r="E9" s="2054" t="s">
        <v>634</v>
      </c>
      <c r="F9" s="2054" t="s">
        <v>640</v>
      </c>
      <c r="H9" s="379"/>
      <c r="I9" s="2028" t="s">
        <v>89</v>
      </c>
      <c r="J9" s="2029" t="s">
        <v>314</v>
      </c>
      <c r="K9" s="2067" t="s">
        <v>582</v>
      </c>
      <c r="L9" s="2068" t="s">
        <v>315</v>
      </c>
      <c r="M9" s="2392"/>
      <c r="W9" s="1634">
        <v>34</v>
      </c>
    </row>
    <row customHeight="1" ht="35.699999999999996">
      <c r="B10" s="2056" t="s">
        <v>706</v>
      </c>
      <c r="C10" s="2056" t="s">
        <v>707</v>
      </c>
      <c r="D10" s="2055" t="s">
        <v>643</v>
      </c>
      <c r="E10" s="2059" t="s">
        <v>644</v>
      </c>
      <c r="F10" s="2059" t="s">
        <v>644</v>
      </c>
      <c r="H10" s="379"/>
      <c r="I10" s="2027" t="s">
        <v>110</v>
      </c>
      <c r="J10" s="1889" t="s">
        <v>708</v>
      </c>
      <c r="K10" s="2021" t="s">
        <v>318</v>
      </c>
      <c r="L10" s="821"/>
      <c r="M10" s="300" t="s">
        <v>709</v>
      </c>
      <c r="W10" s="1634">
        <v>34</v>
      </c>
    </row>
    <row customHeight="1" ht="50.25">
      <c r="B11" s="2056" t="s">
        <v>710</v>
      </c>
      <c r="C11" s="2056" t="s">
        <v>711</v>
      </c>
      <c r="D11" s="2055" t="s">
        <v>643</v>
      </c>
      <c r="E11" s="2059" t="s">
        <v>644</v>
      </c>
      <c r="F11" s="2059" t="s">
        <v>644</v>
      </c>
      <c r="H11" s="379"/>
      <c r="I11" s="2027" t="s">
        <v>111</v>
      </c>
      <c r="J11" s="1889" t="s">
        <v>712</v>
      </c>
      <c r="K11" s="2021" t="s">
        <v>318</v>
      </c>
      <c r="L11" s="821"/>
      <c r="M11" s="300" t="s">
        <v>709</v>
      </c>
      <c r="W11" s="1634">
        <v>48</v>
      </c>
    </row>
    <row customHeight="1" ht="48.29999999999999">
      <c r="B12" s="2056" t="s">
        <v>713</v>
      </c>
      <c r="C12" s="2056" t="s">
        <v>714</v>
      </c>
      <c r="D12" s="2055" t="s">
        <v>643</v>
      </c>
      <c r="E12" s="2059" t="s">
        <v>644</v>
      </c>
      <c r="F12" s="2059" t="s">
        <v>644</v>
      </c>
      <c r="H12" s="1691"/>
      <c r="I12" s="2027" t="s">
        <v>91</v>
      </c>
      <c r="J12" s="2034" t="s">
        <v>715</v>
      </c>
      <c r="K12" s="2021" t="s">
        <v>318</v>
      </c>
      <c r="L12" s="821"/>
      <c r="M12" s="300" t="s">
        <v>716</v>
      </c>
      <c r="N12" s="1627"/>
      <c r="P12" s="1634"/>
      <c r="W12" s="1634">
        <v>46</v>
      </c>
    </row>
    <row customHeight="1" ht="14.699999999999998">
      <c r="E13" s="346"/>
      <c r="H13" s="379"/>
      <c r="I13" s="350"/>
      <c r="J13" s="654" t="s">
        <v>717</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83</v>
      </c>
      <c r="B16" s="1634">
        <v>9</v>
      </c>
      <c r="C16" s="1634">
        <v>9</v>
      </c>
      <c r="D16" s="1634">
        <v>9</v>
      </c>
      <c r="E16" s="2033" t="s">
        <v>149</v>
      </c>
      <c r="F16" s="2058" t="s">
        <v>149</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F2238-C08B-8D7B-F7F8-C4424A06A3D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568</v>
      </c>
      <c r="H2" s="544"/>
      <c r="I2" s="544"/>
      <c r="J2" s="545" t="s">
        <v>718</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719</v>
      </c>
      <c r="F6" s="2310"/>
      <c r="G6" s="2310"/>
      <c r="H6" s="2310"/>
      <c r="I6" s="2310"/>
      <c r="J6" s="559"/>
      <c r="AF6" s="1634">
        <v>30</v>
      </c>
    </row>
    <row customHeight="1" ht="11.549999999999999">
      <c r="E7" s="2252" t="str">
        <f>IF(org=0,"Не определено",org)</f>
        <v>Филиал Восточный ООО "Компания коммунальной сферы"</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118</v>
      </c>
      <c r="AF9" s="1639">
        <v>4</v>
      </c>
    </row>
    <row customHeight="1" ht="11.549999999999999">
      <c r="E10" s="714"/>
      <c r="F10" s="2370" t="s">
        <v>106</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580</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581</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312</v>
      </c>
      <c r="F13" s="2373"/>
      <c r="G13" s="2373"/>
      <c r="H13" s="1554"/>
      <c r="I13" s="1554"/>
      <c r="J13" s="2130"/>
      <c r="AF13" s="1634">
        <v>11</v>
      </c>
    </row>
    <row customHeight="1" ht="24">
      <c r="E14" s="1642" t="s">
        <v>89</v>
      </c>
      <c r="F14" s="1637" t="s">
        <v>314</v>
      </c>
      <c r="G14" s="1637" t="s">
        <v>582</v>
      </c>
      <c r="H14" s="1637" t="s">
        <v>315</v>
      </c>
      <c r="I14" s="1637" t="s">
        <v>315</v>
      </c>
      <c r="J14" s="2130"/>
      <c r="AF14" s="1634">
        <v>23</v>
      </c>
    </row>
    <row customHeight="1" ht="19.95">
      <c r="D15" s="1641"/>
      <c r="E15" s="1633" t="s">
        <v>110</v>
      </c>
      <c r="F15" s="710" t="s">
        <v>720</v>
      </c>
      <c r="G15" s="1649" t="s">
        <v>568</v>
      </c>
      <c r="H15" s="560"/>
      <c r="I15" s="560"/>
      <c r="J15" s="292" t="s">
        <v>721</v>
      </c>
      <c r="K15" s="546" t="s">
        <v>646</v>
      </c>
      <c r="AF15" s="1634">
        <v>19</v>
      </c>
    </row>
    <row customHeight="1" ht="35.699999999999996">
      <c r="D16" s="1641"/>
      <c r="E16" s="1633" t="s">
        <v>111</v>
      </c>
      <c r="F16" s="710" t="s">
        <v>722</v>
      </c>
      <c r="G16" s="1649" t="s">
        <v>568</v>
      </c>
      <c r="H16" s="561">
        <f>SUM(H17,H20:H32)</f>
        <v>0</v>
      </c>
      <c r="I16" s="561">
        <f>SUM(I17,I20,I23,I26,I29:I32)</f>
        <v>0</v>
      </c>
      <c r="J16" s="292" t="s">
        <v>723</v>
      </c>
      <c r="K16" s="546" t="s">
        <v>646</v>
      </c>
      <c r="AF16" s="1634">
        <v>34</v>
      </c>
    </row>
    <row customHeight="1" ht="19.95">
      <c r="D17" s="1641"/>
      <c r="E17" s="1667" t="s">
        <v>724</v>
      </c>
      <c r="F17" s="957" t="s">
        <v>725</v>
      </c>
      <c r="G17" s="1646" t="s">
        <v>568</v>
      </c>
      <c r="H17" s="560"/>
      <c r="I17" s="560"/>
      <c r="J17" s="292" t="s">
        <v>726</v>
      </c>
      <c r="K17" s="546"/>
      <c r="AF17" s="1634">
        <v>19</v>
      </c>
    </row>
    <row customHeight="1" ht="24">
      <c r="D18" s="1641"/>
      <c r="E18" s="1667" t="s">
        <v>727</v>
      </c>
      <c r="F18" s="1653" t="s">
        <v>728</v>
      </c>
      <c r="G18" s="1646" t="s">
        <v>568</v>
      </c>
      <c r="H18" s="560"/>
      <c r="I18" s="560"/>
      <c r="J18" s="292" t="s">
        <v>729</v>
      </c>
      <c r="K18" s="546"/>
      <c r="AF18" s="1634">
        <v>23</v>
      </c>
    </row>
    <row customHeight="1" ht="35.699999999999996">
      <c r="D19" s="1641"/>
      <c r="E19" s="1667" t="s">
        <v>730</v>
      </c>
      <c r="F19" s="1653" t="s">
        <v>731</v>
      </c>
      <c r="G19" s="1646" t="s">
        <v>568</v>
      </c>
      <c r="H19" s="560"/>
      <c r="I19" s="560"/>
      <c r="J19" s="292"/>
      <c r="K19" s="546"/>
      <c r="AF19" s="1634">
        <v>34</v>
      </c>
    </row>
    <row customHeight="1" ht="19.95">
      <c r="D20" s="1641"/>
      <c r="E20" s="1667" t="s">
        <v>319</v>
      </c>
      <c r="F20" s="957" t="s">
        <v>732</v>
      </c>
      <c r="G20" s="1646" t="s">
        <v>568</v>
      </c>
      <c r="H20" s="560"/>
      <c r="I20" s="560"/>
      <c r="J20" s="292" t="s">
        <v>733</v>
      </c>
      <c r="K20" s="546"/>
      <c r="AF20" s="1634">
        <v>19</v>
      </c>
    </row>
    <row customHeight="1" ht="19.95">
      <c r="D21" s="1641"/>
      <c r="E21" s="1667" t="s">
        <v>734</v>
      </c>
      <c r="F21" s="1653" t="s">
        <v>735</v>
      </c>
      <c r="G21" s="1646" t="s">
        <v>568</v>
      </c>
      <c r="H21" s="560"/>
      <c r="I21" s="560"/>
      <c r="J21" s="292"/>
      <c r="K21" s="546"/>
      <c r="AF21" s="1634">
        <v>19</v>
      </c>
    </row>
    <row customHeight="1" ht="19.95">
      <c r="D22" s="1641"/>
      <c r="E22" s="1667" t="s">
        <v>736</v>
      </c>
      <c r="F22" s="1653" t="s">
        <v>737</v>
      </c>
      <c r="G22" s="1646" t="s">
        <v>568</v>
      </c>
      <c r="H22" s="560"/>
      <c r="I22" s="560"/>
      <c r="J22" s="292"/>
      <c r="K22" s="546"/>
      <c r="AF22" s="1634">
        <v>19</v>
      </c>
    </row>
    <row customHeight="1" ht="24">
      <c r="D23" s="1641"/>
      <c r="E23" s="1667" t="s">
        <v>322</v>
      </c>
      <c r="F23" s="957" t="s">
        <v>738</v>
      </c>
      <c r="G23" s="1646" t="s">
        <v>568</v>
      </c>
      <c r="H23" s="560"/>
      <c r="I23" s="560"/>
      <c r="J23" s="292" t="s">
        <v>739</v>
      </c>
      <c r="K23" s="546"/>
      <c r="AF23" s="1634">
        <v>23</v>
      </c>
    </row>
    <row customHeight="1" ht="19.95">
      <c r="D24" s="1641"/>
      <c r="E24" s="1667" t="s">
        <v>740</v>
      </c>
      <c r="F24" s="1653" t="s">
        <v>741</v>
      </c>
      <c r="G24" s="1646" t="s">
        <v>568</v>
      </c>
      <c r="H24" s="560"/>
      <c r="I24" s="560"/>
      <c r="J24" s="292"/>
      <c r="K24" s="546"/>
      <c r="AF24" s="1634">
        <v>19</v>
      </c>
    </row>
    <row customHeight="1" ht="35.699999999999996">
      <c r="D25" s="1641"/>
      <c r="E25" s="1667" t="s">
        <v>742</v>
      </c>
      <c r="F25" s="1653" t="s">
        <v>743</v>
      </c>
      <c r="G25" s="1646" t="s">
        <v>568</v>
      </c>
      <c r="H25" s="560"/>
      <c r="I25" s="560"/>
      <c r="J25" s="292"/>
      <c r="K25" s="546"/>
      <c r="AF25" s="1634">
        <v>34</v>
      </c>
    </row>
    <row customHeight="1" ht="24">
      <c r="D26" s="1641"/>
      <c r="E26" s="1667" t="s">
        <v>744</v>
      </c>
      <c r="F26" s="957" t="s">
        <v>745</v>
      </c>
      <c r="G26" s="1646" t="s">
        <v>568</v>
      </c>
      <c r="H26" s="560"/>
      <c r="I26" s="560"/>
      <c r="J26" s="292" t="s">
        <v>746</v>
      </c>
      <c r="K26" s="546"/>
      <c r="AF26" s="1634">
        <v>23</v>
      </c>
    </row>
    <row customHeight="1" ht="19.95">
      <c r="D27" s="1641"/>
      <c r="E27" s="1678" t="s">
        <v>747</v>
      </c>
      <c r="F27" s="1653" t="s">
        <v>748</v>
      </c>
      <c r="G27" s="1657" t="s">
        <v>568</v>
      </c>
      <c r="H27" s="1679"/>
      <c r="I27" s="1679"/>
      <c r="J27" s="292"/>
      <c r="K27" s="546"/>
      <c r="AF27" s="1634">
        <v>19</v>
      </c>
    </row>
    <row customHeight="1" ht="19.95">
      <c r="D28" s="1641"/>
      <c r="E28" s="1678" t="s">
        <v>749</v>
      </c>
      <c r="F28" s="1653" t="s">
        <v>750</v>
      </c>
      <c r="G28" s="1657" t="s">
        <v>568</v>
      </c>
      <c r="H28" s="1679"/>
      <c r="I28" s="1679"/>
      <c r="J28" s="292"/>
      <c r="K28" s="546"/>
      <c r="AF28" s="1634">
        <v>19</v>
      </c>
    </row>
    <row customHeight="1" ht="19.95">
      <c r="D29" s="1641"/>
      <c r="E29" s="1678" t="s">
        <v>751</v>
      </c>
      <c r="F29" s="957" t="s">
        <v>752</v>
      </c>
      <c r="G29" s="1657" t="s">
        <v>568</v>
      </c>
      <c r="H29" s="1679"/>
      <c r="I29" s="1679"/>
      <c r="J29" s="292"/>
      <c r="K29" s="546"/>
      <c r="AF29" s="1634">
        <v>19</v>
      </c>
    </row>
    <row customHeight="1" ht="19.95">
      <c r="D30" s="1641"/>
      <c r="E30" s="1678" t="s">
        <v>753</v>
      </c>
      <c r="F30" s="957" t="s">
        <v>754</v>
      </c>
      <c r="G30" s="1657" t="s">
        <v>568</v>
      </c>
      <c r="H30" s="1679"/>
      <c r="I30" s="1679"/>
      <c r="J30" s="292"/>
      <c r="K30" s="546"/>
      <c r="AF30" s="1634">
        <v>19</v>
      </c>
    </row>
    <row customHeight="1" ht="19.95">
      <c r="D31" s="1641"/>
      <c r="E31" s="1678" t="s">
        <v>755</v>
      </c>
      <c r="F31" s="957" t="s">
        <v>756</v>
      </c>
      <c r="G31" s="1657" t="s">
        <v>568</v>
      </c>
      <c r="H31" s="1679"/>
      <c r="I31" s="1679"/>
      <c r="J31" s="292"/>
      <c r="K31" s="546"/>
      <c r="AF31" s="1634">
        <v>19</v>
      </c>
    </row>
    <row s="1369" customFormat="1" customHeight="1" ht="35.699999999999996">
      <c r="A32" s="990"/>
      <c r="C32" s="1639"/>
      <c r="D32" s="1641"/>
      <c r="E32" s="1678" t="s">
        <v>757</v>
      </c>
      <c r="F32" s="957" t="s">
        <v>758</v>
      </c>
      <c r="G32" s="1647" t="s">
        <v>568</v>
      </c>
      <c r="H32" s="582">
        <f>SUM(H33:H34)</f>
        <v>0</v>
      </c>
      <c r="I32" s="582">
        <f>SUM(I33:I34)</f>
        <v>0</v>
      </c>
      <c r="J32" s="292" t="s">
        <v>759</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593</v>
      </c>
      <c r="G34" s="575"/>
      <c r="H34" s="576"/>
      <c r="I34" s="576"/>
      <c r="J34" s="304" t="s">
        <v>760</v>
      </c>
      <c r="K34" s="546"/>
      <c r="L34" s="1639"/>
      <c r="M34" s="1639"/>
      <c r="R34" s="1639"/>
      <c r="U34" s="547"/>
      <c r="AA34" s="1635"/>
      <c r="AB34" s="1635"/>
      <c r="AC34" s="1635"/>
      <c r="AD34" s="1635"/>
      <c r="AE34" s="1635"/>
      <c r="AF34" s="1163">
        <v>19</v>
      </c>
    </row>
    <row customHeight="1" ht="60">
      <c r="D35" s="1641"/>
      <c r="E35" s="1678" t="s">
        <v>761</v>
      </c>
      <c r="F35" s="957" t="s">
        <v>762</v>
      </c>
      <c r="G35" s="1657" t="s">
        <v>568</v>
      </c>
      <c r="H35" s="1679"/>
      <c r="I35" s="1679"/>
      <c r="J35" s="292" t="s">
        <v>763</v>
      </c>
      <c r="K35" s="546"/>
      <c r="AF35" s="1634">
        <v>57</v>
      </c>
    </row>
    <row s="1369" customFormat="1" customHeight="1" ht="24">
      <c r="A36" s="992" t="s">
        <v>594</v>
      </c>
      <c r="C36" s="1639"/>
      <c r="D36" s="1641"/>
      <c r="E36" s="1667" t="s">
        <v>91</v>
      </c>
      <c r="F36" s="710" t="s">
        <v>764</v>
      </c>
      <c r="G36" s="1646" t="s">
        <v>568</v>
      </c>
      <c r="H36" s="560"/>
      <c r="I36" s="560"/>
      <c r="J36" s="292" t="s">
        <v>765</v>
      </c>
      <c r="K36" s="546"/>
      <c r="L36" s="1639"/>
      <c r="M36" s="1639"/>
      <c r="R36" s="1639"/>
      <c r="U36" s="547"/>
      <c r="AA36" s="1635"/>
      <c r="AB36" s="1635"/>
      <c r="AC36" s="1635"/>
      <c r="AD36" s="1635"/>
      <c r="AE36" s="1635"/>
      <c r="AF36" s="1163">
        <v>23</v>
      </c>
    </row>
    <row s="1369" customFormat="1" customHeight="1" ht="35.699999999999996">
      <c r="A37" s="992"/>
      <c r="C37" s="1639"/>
      <c r="D37" s="1641"/>
      <c r="E37" s="1667" t="s">
        <v>336</v>
      </c>
      <c r="F37" s="957" t="s">
        <v>766</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92</v>
      </c>
      <c r="F38" s="710" t="s">
        <v>767</v>
      </c>
      <c r="G38" s="1646" t="s">
        <v>568</v>
      </c>
      <c r="H38" s="560"/>
      <c r="I38" s="560"/>
      <c r="J38" s="292" t="s">
        <v>768</v>
      </c>
      <c r="K38" s="546"/>
      <c r="L38" s="1639"/>
      <c r="M38" s="1639"/>
      <c r="R38" s="1639"/>
      <c r="U38" s="547"/>
      <c r="AA38" s="1635"/>
      <c r="AB38" s="1635"/>
      <c r="AC38" s="1635"/>
      <c r="AD38" s="1635"/>
      <c r="AE38" s="1635"/>
      <c r="AF38" s="1163">
        <v>19</v>
      </c>
    </row>
    <row s="1369" customFormat="1" customHeight="1" ht="24">
      <c r="A39" s="990"/>
      <c r="C39" s="1639"/>
      <c r="D39" s="578"/>
      <c r="E39" s="1667" t="s">
        <v>769</v>
      </c>
      <c r="F39" s="957" t="s">
        <v>770</v>
      </c>
      <c r="G39" s="1657" t="s">
        <v>568</v>
      </c>
      <c r="H39" s="560"/>
      <c r="I39" s="560"/>
      <c r="J39" s="292" t="s">
        <v>771</v>
      </c>
      <c r="K39" s="546"/>
      <c r="L39" s="1639"/>
      <c r="M39" s="1639"/>
      <c r="R39" s="1639"/>
      <c r="U39" s="547"/>
      <c r="AA39" s="1635"/>
      <c r="AB39" s="1635"/>
      <c r="AC39" s="1635"/>
      <c r="AD39" s="1635"/>
      <c r="AE39" s="1635"/>
      <c r="AF39" s="1163">
        <v>23</v>
      </c>
    </row>
    <row s="1369" customFormat="1" customHeight="1" ht="24">
      <c r="A40" s="990"/>
      <c r="C40" s="1639"/>
      <c r="D40" s="1641"/>
      <c r="E40" s="1667" t="s">
        <v>772</v>
      </c>
      <c r="F40" s="1653" t="s">
        <v>773</v>
      </c>
      <c r="G40" s="1646" t="s">
        <v>568</v>
      </c>
      <c r="H40" s="560"/>
      <c r="I40" s="560"/>
      <c r="J40" s="292" t="s">
        <v>774</v>
      </c>
      <c r="K40" s="546"/>
      <c r="L40" s="1639"/>
      <c r="M40" s="1639"/>
      <c r="R40" s="1639"/>
      <c r="U40" s="547"/>
      <c r="AA40" s="1635"/>
      <c r="AB40" s="1635"/>
      <c r="AC40" s="1635"/>
      <c r="AD40" s="1635"/>
      <c r="AE40" s="1635"/>
      <c r="AF40" s="1163">
        <v>23</v>
      </c>
    </row>
    <row s="1369" customFormat="1" customHeight="1" ht="24">
      <c r="A41" s="990"/>
      <c r="C41" s="1639"/>
      <c r="D41" s="1641"/>
      <c r="E41" s="1667" t="s">
        <v>775</v>
      </c>
      <c r="F41" s="1653" t="s">
        <v>776</v>
      </c>
      <c r="G41" s="1646" t="s">
        <v>568</v>
      </c>
      <c r="H41" s="560"/>
      <c r="I41" s="560"/>
      <c r="J41" s="292" t="s">
        <v>777</v>
      </c>
      <c r="K41" s="546"/>
      <c r="L41" s="1639"/>
      <c r="M41" s="1639"/>
      <c r="R41" s="1639"/>
      <c r="U41" s="547"/>
      <c r="AA41" s="1635"/>
      <c r="AB41" s="1635"/>
      <c r="AC41" s="1635"/>
      <c r="AD41" s="1635"/>
      <c r="AE41" s="1635"/>
      <c r="AF41" s="1163">
        <v>23</v>
      </c>
    </row>
    <row s="1369" customFormat="1" customHeight="1" ht="24">
      <c r="A42" s="990"/>
      <c r="C42" s="1639"/>
      <c r="D42" s="1641"/>
      <c r="E42" s="1667" t="s">
        <v>778</v>
      </c>
      <c r="F42" s="1653" t="s">
        <v>779</v>
      </c>
      <c r="G42" s="1646" t="s">
        <v>568</v>
      </c>
      <c r="H42" s="560"/>
      <c r="I42" s="560"/>
      <c r="J42" s="292" t="s">
        <v>780</v>
      </c>
      <c r="K42" s="546"/>
      <c r="L42" s="1639"/>
      <c r="M42" s="1639"/>
      <c r="R42" s="1639"/>
      <c r="U42" s="547"/>
      <c r="AA42" s="1635"/>
      <c r="AB42" s="1635"/>
      <c r="AC42" s="1635"/>
      <c r="AD42" s="1635"/>
      <c r="AE42" s="1635"/>
      <c r="AF42" s="1163">
        <v>23</v>
      </c>
    </row>
    <row s="1369" customFormat="1" customHeight="1" ht="35.699999999999996">
      <c r="A43" s="990"/>
      <c r="C43" s="1639" t="s">
        <v>604</v>
      </c>
      <c r="D43" s="1641"/>
      <c r="E43" s="1667" t="s">
        <v>112</v>
      </c>
      <c r="F43" s="710" t="s">
        <v>645</v>
      </c>
      <c r="G43" s="1649" t="s">
        <v>781</v>
      </c>
      <c r="H43" s="404"/>
      <c r="I43" s="404"/>
      <c r="J43" s="292" t="s">
        <v>782</v>
      </c>
      <c r="K43" s="546"/>
      <c r="L43" s="1639"/>
      <c r="M43" s="1639"/>
      <c r="R43" s="1639"/>
      <c r="U43" s="547"/>
      <c r="AA43" s="1635"/>
      <c r="AB43" s="1635"/>
      <c r="AC43" s="1635"/>
      <c r="AD43" s="1635"/>
      <c r="AE43" s="1635"/>
      <c r="AF43" s="1163">
        <v>34</v>
      </c>
    </row>
    <row s="1369" customFormat="1" customHeight="1" ht="35.699999999999996">
      <c r="A44" s="990"/>
      <c r="C44" s="1639"/>
      <c r="D44" s="1641"/>
      <c r="E44" s="1667" t="s">
        <v>93</v>
      </c>
      <c r="F44" s="710" t="s">
        <v>783</v>
      </c>
      <c r="G44" s="1646" t="s">
        <v>784</v>
      </c>
      <c r="H44" s="548"/>
      <c r="I44" s="548"/>
      <c r="J44" s="292" t="s">
        <v>785</v>
      </c>
      <c r="K44" s="546"/>
      <c r="L44" s="1639"/>
      <c r="M44" s="1639"/>
      <c r="R44" s="1639"/>
      <c r="U44" s="547"/>
      <c r="AA44" s="1635"/>
      <c r="AB44" s="1635"/>
      <c r="AC44" s="1635"/>
      <c r="AD44" s="1635"/>
      <c r="AE44" s="1635"/>
      <c r="AF44" s="1163">
        <v>34</v>
      </c>
    </row>
    <row s="1369" customFormat="1" customHeight="1" ht="24">
      <c r="A45" s="990"/>
      <c r="C45" s="1639"/>
      <c r="D45" s="1641"/>
      <c r="E45" s="1667" t="s">
        <v>94</v>
      </c>
      <c r="F45" s="710" t="s">
        <v>786</v>
      </c>
      <c r="G45" s="1657" t="s">
        <v>787</v>
      </c>
      <c r="H45" s="548"/>
      <c r="I45" s="548"/>
      <c r="J45" s="292" t="s">
        <v>788</v>
      </c>
      <c r="K45" s="546"/>
      <c r="L45" s="1639"/>
      <c r="M45" s="1639"/>
      <c r="R45" s="1639"/>
      <c r="U45" s="547"/>
      <c r="AA45" s="1635"/>
      <c r="AB45" s="1635"/>
      <c r="AC45" s="1635"/>
      <c r="AD45" s="1635"/>
      <c r="AE45" s="1635"/>
      <c r="AF45" s="1163">
        <v>23</v>
      </c>
    </row>
    <row s="1369" customFormat="1" customHeight="1" ht="19.95">
      <c r="A46" s="990"/>
      <c r="C46" s="1639"/>
      <c r="D46" s="1641"/>
      <c r="E46" s="1667" t="s">
        <v>113</v>
      </c>
      <c r="F46" s="710" t="s">
        <v>789</v>
      </c>
      <c r="G46" s="1646" t="s">
        <v>606</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83</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02C6C-3618-3F88-6802-0D6EDF91546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568</v>
      </c>
      <c r="H2" s="544"/>
      <c r="I2" s="544"/>
      <c r="J2" s="545" t="s">
        <v>571</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790</v>
      </c>
      <c r="F6" s="2251"/>
      <c r="G6" s="2251"/>
      <c r="H6" s="2251"/>
      <c r="I6" s="2251"/>
      <c r="J6" s="559"/>
      <c r="AF6" s="1634">
        <v>32</v>
      </c>
    </row>
    <row customHeight="1" ht="25.2">
      <c r="E7" s="2252" t="str">
        <f>IF(org=0,"Не определено",org)</f>
        <v>Филиал Восточный ООО "Компания коммунальной сферы"</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118</v>
      </c>
      <c r="AF9" s="1639">
        <v>1</v>
      </c>
    </row>
    <row customHeight="1" ht="11.549999999999999">
      <c r="E10" s="714"/>
      <c r="F10" s="2370" t="s">
        <v>106</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580</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581</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312</v>
      </c>
      <c r="F13" s="2373"/>
      <c r="G13" s="2373"/>
      <c r="H13" s="1659"/>
      <c r="I13" s="1659"/>
      <c r="J13" s="2130"/>
      <c r="AF13" s="1634">
        <v>11</v>
      </c>
    </row>
    <row customHeight="1" ht="24">
      <c r="E14" s="1660" t="s">
        <v>89</v>
      </c>
      <c r="F14" s="1663" t="s">
        <v>314</v>
      </c>
      <c r="G14" s="1663" t="s">
        <v>582</v>
      </c>
      <c r="H14" s="1663" t="s">
        <v>315</v>
      </c>
      <c r="I14" s="1663" t="s">
        <v>315</v>
      </c>
      <c r="J14" s="2130"/>
      <c r="AF14" s="1634">
        <v>23</v>
      </c>
    </row>
    <row customHeight="1" ht="19.95">
      <c r="D15" s="1641"/>
      <c r="E15" s="1633" t="s">
        <v>110</v>
      </c>
      <c r="F15" s="710" t="s">
        <v>791</v>
      </c>
      <c r="G15" s="1660" t="s">
        <v>568</v>
      </c>
      <c r="H15" s="560"/>
      <c r="I15" s="560"/>
      <c r="J15" s="292" t="s">
        <v>792</v>
      </c>
      <c r="K15" s="546" t="s">
        <v>646</v>
      </c>
      <c r="AF15" s="1634">
        <v>19</v>
      </c>
    </row>
    <row customHeight="1" ht="24">
      <c r="D16" s="1641"/>
      <c r="E16" s="1633" t="s">
        <v>111</v>
      </c>
      <c r="F16" s="1668" t="s">
        <v>793</v>
      </c>
      <c r="G16" s="1660" t="s">
        <v>568</v>
      </c>
      <c r="H16" s="561">
        <f>SUM(H17,H20:H27)</f>
        <v>0</v>
      </c>
      <c r="I16" s="561">
        <f>SUM(I17,I20:I27)</f>
        <v>0</v>
      </c>
      <c r="J16" s="292" t="s">
        <v>794</v>
      </c>
      <c r="K16" s="546" t="s">
        <v>646</v>
      </c>
      <c r="AF16" s="1634">
        <v>23</v>
      </c>
    </row>
    <row customHeight="1" ht="35.699999999999996">
      <c r="D17" s="1641"/>
      <c r="E17" s="1667" t="s">
        <v>724</v>
      </c>
      <c r="F17" s="1670" t="s">
        <v>795</v>
      </c>
      <c r="G17" s="1657" t="s">
        <v>568</v>
      </c>
      <c r="H17" s="560"/>
      <c r="I17" s="560"/>
      <c r="J17" s="292" t="s">
        <v>796</v>
      </c>
      <c r="K17" s="546"/>
      <c r="AF17" s="1634">
        <v>34</v>
      </c>
    </row>
    <row customHeight="1" ht="19.95">
      <c r="D18" s="1641"/>
      <c r="E18" s="1667" t="s">
        <v>727</v>
      </c>
      <c r="F18" s="1671" t="s">
        <v>797</v>
      </c>
      <c r="G18" s="1657" t="s">
        <v>568</v>
      </c>
      <c r="H18" s="560"/>
      <c r="I18" s="560"/>
      <c r="J18" s="292"/>
      <c r="K18" s="546"/>
      <c r="AF18" s="1634">
        <v>19</v>
      </c>
    </row>
    <row customHeight="1" ht="24">
      <c r="D19" s="1641"/>
      <c r="E19" s="1667" t="s">
        <v>730</v>
      </c>
      <c r="F19" s="1671" t="s">
        <v>798</v>
      </c>
      <c r="G19" s="1657" t="s">
        <v>568</v>
      </c>
      <c r="H19" s="560"/>
      <c r="I19" s="560"/>
      <c r="J19" s="292"/>
      <c r="K19" s="546"/>
      <c r="AF19" s="1634">
        <v>23</v>
      </c>
    </row>
    <row customHeight="1" ht="35.699999999999996">
      <c r="D20" s="1641"/>
      <c r="E20" s="1667" t="s">
        <v>319</v>
      </c>
      <c r="F20" s="1670" t="s">
        <v>799</v>
      </c>
      <c r="G20" s="1657" t="s">
        <v>568</v>
      </c>
      <c r="H20" s="560"/>
      <c r="I20" s="560"/>
      <c r="J20" s="292"/>
      <c r="K20" s="546"/>
      <c r="AF20" s="1634">
        <v>34</v>
      </c>
    </row>
    <row customHeight="1" ht="48.29999999999999">
      <c r="D21" s="1641"/>
      <c r="E21" s="1667" t="s">
        <v>322</v>
      </c>
      <c r="F21" s="1670" t="s">
        <v>800</v>
      </c>
      <c r="G21" s="1657" t="s">
        <v>568</v>
      </c>
      <c r="H21" s="560"/>
      <c r="I21" s="560"/>
      <c r="J21" s="292"/>
      <c r="K21" s="546"/>
      <c r="AF21" s="1634">
        <v>46</v>
      </c>
    </row>
    <row customHeight="1" ht="60">
      <c r="D22" s="1641"/>
      <c r="E22" s="1667" t="s">
        <v>744</v>
      </c>
      <c r="F22" s="1670" t="s">
        <v>801</v>
      </c>
      <c r="G22" s="1657" t="s">
        <v>568</v>
      </c>
      <c r="H22" s="560"/>
      <c r="I22" s="560"/>
      <c r="J22" s="292"/>
      <c r="K22" s="546"/>
      <c r="AF22" s="1634">
        <v>57</v>
      </c>
    </row>
    <row customHeight="1" ht="35.699999999999996">
      <c r="D23" s="1641"/>
      <c r="E23" s="1667" t="s">
        <v>751</v>
      </c>
      <c r="F23" s="1670" t="s">
        <v>802</v>
      </c>
      <c r="G23" s="1657" t="s">
        <v>568</v>
      </c>
      <c r="H23" s="560"/>
      <c r="I23" s="560"/>
      <c r="J23" s="292"/>
      <c r="K23" s="546"/>
      <c r="AF23" s="1634">
        <v>34</v>
      </c>
    </row>
    <row customHeight="1" ht="35.699999999999996">
      <c r="D24" s="1641"/>
      <c r="E24" s="1667" t="s">
        <v>753</v>
      </c>
      <c r="F24" s="1670" t="s">
        <v>803</v>
      </c>
      <c r="G24" s="1657" t="s">
        <v>568</v>
      </c>
      <c r="H24" s="560"/>
      <c r="I24" s="560"/>
      <c r="J24" s="292"/>
      <c r="K24" s="546"/>
      <c r="AF24" s="1634">
        <v>34</v>
      </c>
    </row>
    <row customHeight="1" ht="24">
      <c r="D25" s="1641"/>
      <c r="E25" s="1667" t="s">
        <v>755</v>
      </c>
      <c r="F25" s="1670" t="s">
        <v>804</v>
      </c>
      <c r="G25" s="1657" t="s">
        <v>568</v>
      </c>
      <c r="H25" s="560"/>
      <c r="I25" s="560"/>
      <c r="J25" s="292"/>
      <c r="K25" s="546"/>
      <c r="AF25" s="1634">
        <v>23</v>
      </c>
    </row>
    <row customHeight="1" ht="76.5">
      <c r="D26" s="1641"/>
      <c r="E26" s="1667" t="s">
        <v>757</v>
      </c>
      <c r="F26" s="1670" t="s">
        <v>805</v>
      </c>
      <c r="G26" s="1657" t="s">
        <v>568</v>
      </c>
      <c r="H26" s="560"/>
      <c r="I26" s="560"/>
      <c r="J26" s="292"/>
      <c r="K26" s="546"/>
      <c r="AF26" s="1634">
        <v>73</v>
      </c>
    </row>
    <row s="1369" customFormat="1" customHeight="1" ht="35.699999999999996">
      <c r="A27" s="990"/>
      <c r="C27" s="1639"/>
      <c r="D27" s="1641"/>
      <c r="E27" s="1632" t="s">
        <v>761</v>
      </c>
      <c r="F27" s="1631" t="s">
        <v>806</v>
      </c>
      <c r="G27" s="1658" t="s">
        <v>568</v>
      </c>
      <c r="H27" s="582">
        <f>SUM(H28:H29)</f>
        <v>0</v>
      </c>
      <c r="I27" s="582">
        <f>SUM(I28:I29)</f>
        <v>0</v>
      </c>
      <c r="J27" s="292" t="s">
        <v>759</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593</v>
      </c>
      <c r="G29" s="575"/>
      <c r="H29" s="576"/>
      <c r="I29" s="576"/>
      <c r="J29" s="304" t="s">
        <v>760</v>
      </c>
      <c r="K29" s="546"/>
      <c r="L29" s="1639"/>
      <c r="M29" s="1639"/>
      <c r="R29" s="1639"/>
      <c r="U29" s="547"/>
      <c r="AA29" s="1635"/>
      <c r="AB29" s="1635"/>
      <c r="AC29" s="1635"/>
      <c r="AD29" s="1635"/>
      <c r="AE29" s="1635"/>
      <c r="AF29" s="1163">
        <v>19</v>
      </c>
    </row>
    <row s="1369" customFormat="1" customHeight="1" ht="24">
      <c r="A30" s="990"/>
      <c r="C30" s="1639"/>
      <c r="D30" s="1641"/>
      <c r="E30" s="1667" t="s">
        <v>91</v>
      </c>
      <c r="F30" s="1664" t="s">
        <v>807</v>
      </c>
      <c r="G30" s="1657" t="s">
        <v>568</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92</v>
      </c>
      <c r="F31" s="1664" t="s">
        <v>808</v>
      </c>
      <c r="G31" s="1657" t="s">
        <v>568</v>
      </c>
      <c r="H31" s="560"/>
      <c r="I31" s="560"/>
      <c r="J31" s="292" t="s">
        <v>809</v>
      </c>
      <c r="K31" s="546"/>
      <c r="L31" s="1639"/>
      <c r="M31" s="1639"/>
      <c r="R31" s="1639"/>
      <c r="U31" s="547"/>
      <c r="AA31" s="1635"/>
      <c r="AB31" s="1635"/>
      <c r="AC31" s="1635"/>
      <c r="AD31" s="1635"/>
      <c r="AE31" s="1635"/>
      <c r="AF31" s="1163">
        <v>34</v>
      </c>
    </row>
    <row s="1369" customFormat="1" customHeight="1" ht="24">
      <c r="A32" s="990"/>
      <c r="C32" s="1639"/>
      <c r="D32" s="1641"/>
      <c r="E32" s="1667" t="s">
        <v>769</v>
      </c>
      <c r="F32" s="693" t="s">
        <v>773</v>
      </c>
      <c r="G32" s="1657" t="s">
        <v>568</v>
      </c>
      <c r="H32" s="560"/>
      <c r="I32" s="560"/>
      <c r="J32" s="292" t="s">
        <v>810</v>
      </c>
      <c r="K32" s="546"/>
      <c r="L32" s="1639"/>
      <c r="M32" s="1639"/>
      <c r="R32" s="1639"/>
      <c r="U32" s="547"/>
      <c r="AA32" s="1635"/>
      <c r="AB32" s="1635"/>
      <c r="AC32" s="1635"/>
      <c r="AD32" s="1635"/>
      <c r="AE32" s="1635"/>
      <c r="AF32" s="1163">
        <v>23</v>
      </c>
    </row>
    <row s="1369" customFormat="1" customHeight="1" ht="24">
      <c r="A33" s="990"/>
      <c r="C33" s="1639"/>
      <c r="D33" s="1641"/>
      <c r="E33" s="1667" t="s">
        <v>811</v>
      </c>
      <c r="F33" s="693" t="s">
        <v>812</v>
      </c>
      <c r="G33" s="1657" t="s">
        <v>568</v>
      </c>
      <c r="H33" s="560"/>
      <c r="I33" s="560"/>
      <c r="J33" s="292" t="s">
        <v>813</v>
      </c>
      <c r="K33" s="546"/>
      <c r="L33" s="1639"/>
      <c r="M33" s="1639"/>
      <c r="R33" s="1639"/>
      <c r="U33" s="547"/>
      <c r="AA33" s="1635"/>
      <c r="AB33" s="1635"/>
      <c r="AC33" s="1635"/>
      <c r="AD33" s="1635"/>
      <c r="AE33" s="1635"/>
      <c r="AF33" s="1163">
        <v>23</v>
      </c>
    </row>
    <row s="1369" customFormat="1" customHeight="1" ht="24">
      <c r="A34" s="990"/>
      <c r="C34" s="1639"/>
      <c r="D34" s="1641"/>
      <c r="E34" s="1667" t="s">
        <v>814</v>
      </c>
      <c r="F34" s="693" t="s">
        <v>779</v>
      </c>
      <c r="G34" s="1657" t="s">
        <v>568</v>
      </c>
      <c r="H34" s="560"/>
      <c r="I34" s="560"/>
      <c r="J34" s="292" t="s">
        <v>815</v>
      </c>
      <c r="K34" s="546"/>
      <c r="L34" s="1639"/>
      <c r="M34" s="1639"/>
      <c r="R34" s="1639"/>
      <c r="U34" s="547"/>
      <c r="AA34" s="1635"/>
      <c r="AB34" s="1635"/>
      <c r="AC34" s="1635"/>
      <c r="AD34" s="1635"/>
      <c r="AE34" s="1635"/>
      <c r="AF34" s="1163">
        <v>23</v>
      </c>
    </row>
    <row s="1369" customFormat="1" customHeight="1" ht="35.699999999999996">
      <c r="A35" s="990"/>
      <c r="C35" s="1639" t="s">
        <v>604</v>
      </c>
      <c r="D35" s="1641"/>
      <c r="E35" s="1667" t="s">
        <v>112</v>
      </c>
      <c r="F35" s="1664" t="s">
        <v>645</v>
      </c>
      <c r="G35" s="1660" t="s">
        <v>318</v>
      </c>
      <c r="H35" s="404"/>
      <c r="I35" s="404"/>
      <c r="J35" s="292" t="s">
        <v>816</v>
      </c>
      <c r="K35" s="546"/>
      <c r="L35" s="1639"/>
      <c r="M35" s="1639"/>
      <c r="R35" s="1639"/>
      <c r="U35" s="547"/>
      <c r="AA35" s="1635"/>
      <c r="AB35" s="1635"/>
      <c r="AC35" s="1635"/>
      <c r="AD35" s="1635"/>
      <c r="AE35" s="1635"/>
      <c r="AF35" s="1163">
        <v>34</v>
      </c>
    </row>
    <row s="1369" customFormat="1" customHeight="1" ht="35.699999999999996">
      <c r="A36" s="990"/>
      <c r="C36" s="1639"/>
      <c r="D36" s="1641"/>
      <c r="E36" s="1667" t="s">
        <v>93</v>
      </c>
      <c r="F36" s="1664" t="s">
        <v>817</v>
      </c>
      <c r="G36" s="1657" t="s">
        <v>784</v>
      </c>
      <c r="H36" s="548"/>
      <c r="I36" s="548"/>
      <c r="J36" s="292" t="s">
        <v>785</v>
      </c>
      <c r="K36" s="546"/>
      <c r="L36" s="1639"/>
      <c r="M36" s="1639"/>
      <c r="R36" s="1639"/>
      <c r="U36" s="547"/>
      <c r="AA36" s="1635"/>
      <c r="AB36" s="1635"/>
      <c r="AC36" s="1635"/>
      <c r="AD36" s="1635"/>
      <c r="AE36" s="1635"/>
      <c r="AF36" s="1163">
        <v>34</v>
      </c>
    </row>
    <row s="1369" customFormat="1" customHeight="1" ht="24">
      <c r="A37" s="990"/>
      <c r="C37" s="1639"/>
      <c r="D37" s="1641"/>
      <c r="E37" s="1667" t="s">
        <v>94</v>
      </c>
      <c r="F37" s="1664" t="s">
        <v>818</v>
      </c>
      <c r="G37" s="1657" t="s">
        <v>787</v>
      </c>
      <c r="H37" s="548"/>
      <c r="I37" s="548"/>
      <c r="J37" s="292" t="s">
        <v>788</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819</v>
      </c>
      <c r="F39" s="2288" t="s">
        <v>820</v>
      </c>
      <c r="G39" s="2288"/>
      <c r="H39" s="372"/>
      <c r="I39" s="372"/>
      <c r="J39" s="372"/>
      <c r="AF39" s="1634">
        <v>26</v>
      </c>
    </row>
    <row s="1644" customFormat="1" customHeight="1" ht="39.75">
      <c r="A40" s="990"/>
      <c r="B40" s="1639"/>
      <c r="C40" s="1639"/>
      <c r="D40" s="354"/>
      <c r="F40" s="2288" t="s">
        <v>821</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83</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54A07-7C48-4104-A648-BC5FE011845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Филиал Восточный ООО "Компания коммунальной сферы"</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118</v>
      </c>
      <c r="J6" s="1025"/>
      <c r="X6" s="508">
        <v>1</v>
      </c>
    </row>
    <row customHeight="1" ht="11.549999999999999">
      <c r="D7" s="714"/>
      <c r="E7" s="2370" t="s">
        <v>106</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580</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581</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312</v>
      </c>
      <c r="E10" s="2105"/>
      <c r="F10" s="2105"/>
      <c r="G10" s="2105"/>
      <c r="H10" s="2105"/>
      <c r="I10" s="2105"/>
      <c r="J10" s="2106"/>
      <c r="K10" s="2202"/>
      <c r="L10" s="512"/>
      <c r="X10" s="761">
        <v>11</v>
      </c>
    </row>
    <row s="1638" customFormat="1" customHeight="1" ht="24">
      <c r="A11" s="2388"/>
      <c r="B11" s="2388"/>
      <c r="C11" s="660"/>
      <c r="D11" s="706" t="s">
        <v>89</v>
      </c>
      <c r="E11" s="708" t="s">
        <v>822</v>
      </c>
      <c r="F11" s="708" t="s">
        <v>582</v>
      </c>
      <c r="G11" s="468" t="s">
        <v>315</v>
      </c>
      <c r="H11" s="468" t="s">
        <v>402</v>
      </c>
      <c r="I11" s="810" t="s">
        <v>315</v>
      </c>
      <c r="J11" s="811" t="s">
        <v>402</v>
      </c>
      <c r="K11" s="2235"/>
      <c r="L11" s="661"/>
      <c r="X11" s="512">
        <v>23</v>
      </c>
    </row>
    <row s="1645" customFormat="1" customHeight="1" ht="10.5">
      <c r="A12" s="955"/>
      <c r="D12" s="1028" t="s">
        <v>110</v>
      </c>
      <c r="E12" s="1028" t="s">
        <v>111</v>
      </c>
      <c r="F12" s="1028" t="s">
        <v>91</v>
      </c>
      <c r="G12" s="1029" t="str">
        <f>G1&amp;".1"</f>
        <v>4.1</v>
      </c>
      <c r="H12" s="1029" t="str">
        <f>G1&amp;".2"</f>
        <v>4.2</v>
      </c>
      <c r="I12" s="1029" t="str">
        <f>I1&amp;".1"</f>
        <v>4.1</v>
      </c>
      <c r="J12" s="1029" t="str">
        <f>I1&amp;".2"</f>
        <v>4.2</v>
      </c>
      <c r="K12" s="1029"/>
      <c r="X12" s="514">
        <v>10</v>
      </c>
    </row>
    <row customHeight="1" ht="22.5" hidden="1">
      <c r="A13" s="2395" t="s">
        <v>823</v>
      </c>
      <c r="D13" s="956" t="s">
        <v>110</v>
      </c>
      <c r="E13" s="282" t="s">
        <v>824</v>
      </c>
      <c r="F13" s="663" t="s">
        <v>825</v>
      </c>
      <c r="G13" s="560"/>
      <c r="H13" s="664"/>
      <c r="I13" s="560"/>
      <c r="J13" s="664"/>
      <c r="K13" s="292" t="s">
        <v>826</v>
      </c>
      <c r="L13" s="723"/>
      <c r="X13" s="508">
        <v>0</v>
      </c>
    </row>
    <row customHeight="1" ht="22.5" hidden="1">
      <c r="A14" s="2395"/>
      <c r="D14" s="542" t="s">
        <v>111</v>
      </c>
      <c r="E14" s="282" t="s">
        <v>827</v>
      </c>
      <c r="F14" s="663" t="s">
        <v>828</v>
      </c>
      <c r="G14" s="560"/>
      <c r="H14" s="665"/>
      <c r="I14" s="560"/>
      <c r="J14" s="665"/>
      <c r="K14" s="292" t="s">
        <v>829</v>
      </c>
      <c r="L14" s="723"/>
      <c r="X14" s="508">
        <v>0</v>
      </c>
    </row>
    <row s="1638" customFormat="1" customHeight="1" ht="78.75" hidden="1">
      <c r="A15" s="2395"/>
      <c r="B15" s="514"/>
      <c r="D15" s="956" t="s">
        <v>91</v>
      </c>
      <c r="E15" s="710" t="s">
        <v>830</v>
      </c>
      <c r="F15" s="953" t="s">
        <v>318</v>
      </c>
      <c r="G15" s="953" t="s">
        <v>318</v>
      </c>
      <c r="H15" s="109"/>
      <c r="I15" s="953" t="s">
        <v>318</v>
      </c>
      <c r="J15" s="109"/>
      <c r="K15" s="292" t="s">
        <v>831</v>
      </c>
      <c r="L15" s="723"/>
      <c r="X15" s="761">
        <v>0</v>
      </c>
    </row>
    <row s="1638" customFormat="1" customHeight="1" ht="22.5" hidden="1">
      <c r="A16" s="2395"/>
      <c r="B16" s="514"/>
      <c r="D16" s="956" t="s">
        <v>336</v>
      </c>
      <c r="E16" s="957" t="s">
        <v>832</v>
      </c>
      <c r="F16" s="953" t="s">
        <v>833</v>
      </c>
      <c r="G16" s="820"/>
      <c r="H16" s="109"/>
      <c r="I16" s="820"/>
      <c r="J16" s="109"/>
      <c r="K16" s="292"/>
      <c r="L16" s="723"/>
      <c r="X16" s="761">
        <v>0</v>
      </c>
    </row>
    <row s="1638" customFormat="1" customHeight="1" ht="22.5" hidden="1">
      <c r="A17" s="2395"/>
      <c r="B17" s="514"/>
      <c r="D17" s="956" t="s">
        <v>344</v>
      </c>
      <c r="E17" s="957" t="s">
        <v>834</v>
      </c>
      <c r="F17" s="953" t="s">
        <v>835</v>
      </c>
      <c r="G17" s="820"/>
      <c r="H17" s="109"/>
      <c r="I17" s="820"/>
      <c r="J17" s="109"/>
      <c r="K17" s="292"/>
      <c r="L17" s="723"/>
      <c r="X17" s="761">
        <v>0</v>
      </c>
    </row>
    <row s="1638" customFormat="1" customHeight="1" ht="33.75" hidden="1">
      <c r="A18" s="2395"/>
      <c r="B18" s="514"/>
      <c r="D18" s="956" t="s">
        <v>346</v>
      </c>
      <c r="E18" s="957" t="s">
        <v>836</v>
      </c>
      <c r="F18" s="953" t="s">
        <v>587</v>
      </c>
      <c r="G18" s="683"/>
      <c r="H18" s="109"/>
      <c r="I18" s="683"/>
      <c r="J18" s="109"/>
      <c r="K18" s="292"/>
      <c r="L18" s="723"/>
      <c r="X18" s="761">
        <v>0</v>
      </c>
    </row>
    <row customHeight="1" ht="101.25" hidden="1">
      <c r="A19" s="2395"/>
      <c r="D19" s="956" t="s">
        <v>92</v>
      </c>
      <c r="E19" s="282" t="s">
        <v>837</v>
      </c>
      <c r="F19" s="663" t="s">
        <v>562</v>
      </c>
      <c r="G19" s="666"/>
      <c r="H19" s="665"/>
      <c r="I19" s="958"/>
      <c r="J19" s="665"/>
      <c r="K19" s="292" t="s">
        <v>838</v>
      </c>
      <c r="L19" s="723"/>
      <c r="X19" s="508">
        <v>0</v>
      </c>
    </row>
    <row s="1638" customFormat="1" customHeight="1" ht="18.75" hidden="1">
      <c r="A20" s="2395"/>
      <c r="C20" s="959"/>
      <c r="D20" s="956" t="s">
        <v>769</v>
      </c>
      <c r="E20" s="957" t="s">
        <v>839</v>
      </c>
      <c r="F20" s="953" t="s">
        <v>318</v>
      </c>
      <c r="G20" s="953" t="s">
        <v>318</v>
      </c>
      <c r="H20" s="952" t="s">
        <v>318</v>
      </c>
      <c r="I20" s="953" t="s">
        <v>318</v>
      </c>
      <c r="J20" s="952" t="s">
        <v>318</v>
      </c>
      <c r="K20" s="951"/>
      <c r="L20" s="723"/>
      <c r="W20" s="678"/>
      <c r="X20" s="761">
        <v>0</v>
      </c>
    </row>
    <row s="1638" customFormat="1" customHeight="1" ht="33.75" hidden="1">
      <c r="A21" s="2395"/>
      <c r="C21" s="959"/>
      <c r="D21" s="956" t="s">
        <v>772</v>
      </c>
      <c r="E21" s="579" t="s">
        <v>840</v>
      </c>
      <c r="F21" s="953" t="s">
        <v>841</v>
      </c>
      <c r="G21" s="683"/>
      <c r="H21" s="109"/>
      <c r="I21" s="683"/>
      <c r="J21" s="109"/>
      <c r="K21" s="951"/>
      <c r="L21" s="723"/>
      <c r="W21" s="678"/>
      <c r="X21" s="761">
        <v>0</v>
      </c>
    </row>
    <row s="1638" customFormat="1" customHeight="1" ht="33.75" hidden="1">
      <c r="A22" s="2395"/>
      <c r="C22" s="959"/>
      <c r="D22" s="956" t="s">
        <v>775</v>
      </c>
      <c r="E22" s="579" t="s">
        <v>842</v>
      </c>
      <c r="F22" s="953" t="s">
        <v>843</v>
      </c>
      <c r="G22" s="683"/>
      <c r="H22" s="109"/>
      <c r="I22" s="683"/>
      <c r="J22" s="109"/>
      <c r="K22" s="951"/>
      <c r="L22" s="723"/>
      <c r="W22" s="678"/>
      <c r="X22" s="761">
        <v>0</v>
      </c>
    </row>
    <row s="1638" customFormat="1" customHeight="1" ht="22.5" hidden="1">
      <c r="A23" s="2395"/>
      <c r="C23" s="959"/>
      <c r="D23" s="956" t="s">
        <v>811</v>
      </c>
      <c r="E23" s="957" t="s">
        <v>844</v>
      </c>
      <c r="F23" s="953" t="s">
        <v>318</v>
      </c>
      <c r="G23" s="953" t="s">
        <v>318</v>
      </c>
      <c r="H23" s="952" t="s">
        <v>318</v>
      </c>
      <c r="I23" s="953" t="s">
        <v>318</v>
      </c>
      <c r="J23" s="952" t="s">
        <v>318</v>
      </c>
      <c r="K23" s="951"/>
      <c r="L23" s="723"/>
      <c r="W23" s="678"/>
      <c r="X23" s="761">
        <v>0</v>
      </c>
    </row>
    <row s="1638" customFormat="1" customHeight="1" ht="22.5" hidden="1">
      <c r="A24" s="2395"/>
      <c r="C24" s="959"/>
      <c r="D24" s="956" t="s">
        <v>845</v>
      </c>
      <c r="E24" s="579" t="s">
        <v>846</v>
      </c>
      <c r="F24" s="953" t="s">
        <v>847</v>
      </c>
      <c r="G24" s="683"/>
      <c r="H24" s="689"/>
      <c r="I24" s="683"/>
      <c r="J24" s="689"/>
      <c r="K24" s="951"/>
      <c r="L24" s="723"/>
      <c r="W24" s="678"/>
      <c r="X24" s="761">
        <v>0</v>
      </c>
    </row>
    <row s="1638" customFormat="1" customHeight="1" ht="22.5" hidden="1">
      <c r="A25" s="2395"/>
      <c r="C25" s="959"/>
      <c r="D25" s="956" t="s">
        <v>848</v>
      </c>
      <c r="E25" s="579" t="s">
        <v>849</v>
      </c>
      <c r="F25" s="953" t="s">
        <v>318</v>
      </c>
      <c r="G25" s="953" t="s">
        <v>318</v>
      </c>
      <c r="H25" s="952" t="s">
        <v>318</v>
      </c>
      <c r="I25" s="953" t="s">
        <v>318</v>
      </c>
      <c r="J25" s="952" t="s">
        <v>318</v>
      </c>
      <c r="K25" s="951"/>
      <c r="L25" s="723"/>
      <c r="W25" s="678"/>
      <c r="X25" s="761">
        <v>0</v>
      </c>
    </row>
    <row s="1638" customFormat="1" customHeight="1" ht="18.75" hidden="1">
      <c r="A26" s="2395"/>
      <c r="C26" s="959"/>
      <c r="D26" s="956" t="s">
        <v>850</v>
      </c>
      <c r="E26" s="556" t="s">
        <v>851</v>
      </c>
      <c r="F26" s="953" t="s">
        <v>852</v>
      </c>
      <c r="G26" s="683"/>
      <c r="H26" s="689"/>
      <c r="I26" s="683"/>
      <c r="J26" s="689"/>
      <c r="K26" s="951"/>
      <c r="L26" s="723"/>
      <c r="W26" s="678"/>
      <c r="X26" s="761">
        <v>0</v>
      </c>
    </row>
    <row s="1638" customFormat="1" customHeight="1" ht="18.75" hidden="1">
      <c r="A27" s="2395"/>
      <c r="C27" s="959"/>
      <c r="D27" s="956" t="s">
        <v>853</v>
      </c>
      <c r="E27" s="556" t="s">
        <v>854</v>
      </c>
      <c r="F27" s="953" t="s">
        <v>855</v>
      </c>
      <c r="G27" s="683"/>
      <c r="H27" s="689"/>
      <c r="I27" s="683"/>
      <c r="J27" s="689"/>
      <c r="K27" s="951"/>
      <c r="L27" s="723"/>
      <c r="W27" s="678"/>
      <c r="X27" s="761">
        <v>0</v>
      </c>
    </row>
    <row s="1638" customFormat="1" customHeight="1" ht="18.75" hidden="1">
      <c r="A28" s="2395"/>
      <c r="C28" s="959"/>
      <c r="D28" s="956" t="s">
        <v>856</v>
      </c>
      <c r="E28" s="579" t="s">
        <v>857</v>
      </c>
      <c r="F28" s="953" t="s">
        <v>318</v>
      </c>
      <c r="G28" s="953" t="s">
        <v>318</v>
      </c>
      <c r="H28" s="952" t="s">
        <v>318</v>
      </c>
      <c r="I28" s="953" t="s">
        <v>318</v>
      </c>
      <c r="J28" s="952" t="s">
        <v>318</v>
      </c>
      <c r="K28" s="951"/>
      <c r="L28" s="723"/>
      <c r="W28" s="678"/>
      <c r="X28" s="761">
        <v>0</v>
      </c>
    </row>
    <row s="1638" customFormat="1" customHeight="1" ht="18.75" hidden="1">
      <c r="A29" s="2395"/>
      <c r="C29" s="959"/>
      <c r="D29" s="956" t="s">
        <v>858</v>
      </c>
      <c r="E29" s="556" t="s">
        <v>851</v>
      </c>
      <c r="F29" s="953" t="s">
        <v>859</v>
      </c>
      <c r="G29" s="683"/>
      <c r="H29" s="689"/>
      <c r="I29" s="683"/>
      <c r="J29" s="689"/>
      <c r="K29" s="951"/>
      <c r="L29" s="723"/>
      <c r="W29" s="678"/>
      <c r="X29" s="761">
        <v>0</v>
      </c>
    </row>
    <row s="1638" customFormat="1" customHeight="1" ht="18.75" hidden="1">
      <c r="A30" s="2395"/>
      <c r="C30" s="959"/>
      <c r="D30" s="956" t="s">
        <v>860</v>
      </c>
      <c r="E30" s="556" t="s">
        <v>861</v>
      </c>
      <c r="F30" s="953" t="s">
        <v>862</v>
      </c>
      <c r="G30" s="683"/>
      <c r="H30" s="689"/>
      <c r="I30" s="683"/>
      <c r="J30" s="689"/>
      <c r="K30" s="951"/>
      <c r="L30" s="723"/>
      <c r="W30" s="678"/>
      <c r="X30" s="761">
        <v>0</v>
      </c>
    </row>
    <row customHeight="1" ht="126.75" hidden="1">
      <c r="A31" s="2395"/>
      <c r="D31" s="956" t="s">
        <v>112</v>
      </c>
      <c r="E31" s="282" t="s">
        <v>863</v>
      </c>
      <c r="F31" s="663" t="s">
        <v>574</v>
      </c>
      <c r="G31" s="560"/>
      <c r="H31" s="665"/>
      <c r="I31" s="560"/>
      <c r="J31" s="665"/>
      <c r="K31" s="292" t="s">
        <v>864</v>
      </c>
      <c r="L31" s="723"/>
      <c r="X31" s="508">
        <v>0</v>
      </c>
    </row>
    <row customHeight="1" ht="56.25" hidden="1">
      <c r="A32" s="2395"/>
      <c r="D32" s="956" t="s">
        <v>93</v>
      </c>
      <c r="E32" s="282" t="s">
        <v>865</v>
      </c>
      <c r="F32" s="542" t="s">
        <v>835</v>
      </c>
      <c r="G32" s="560"/>
      <c r="H32" s="665"/>
      <c r="I32" s="560"/>
      <c r="J32" s="665"/>
      <c r="K32" s="292" t="s">
        <v>866</v>
      </c>
      <c r="L32" s="723"/>
      <c r="X32" s="508">
        <v>0</v>
      </c>
    </row>
    <row customHeight="1" ht="11.25" hidden="1">
      <c r="A33" s="2395"/>
      <c r="E33" s="667"/>
      <c r="F33" s="184"/>
      <c r="G33" s="184"/>
      <c r="H33" s="184"/>
      <c r="I33" s="184"/>
      <c r="J33" s="184"/>
      <c r="K33" s="184"/>
      <c r="X33" s="508">
        <v>0</v>
      </c>
    </row>
    <row customHeight="1" ht="12.75" hidden="1">
      <c r="A34" s="2395"/>
      <c r="D34" s="68">
        <v>1</v>
      </c>
      <c r="E34" s="338" t="s">
        <v>867</v>
      </c>
      <c r="X34" s="508">
        <v>0</v>
      </c>
    </row>
    <row customHeight="1" ht="11.25" hidden="1">
      <c r="A35" s="2395"/>
      <c r="D35" s="372"/>
      <c r="E35" s="338" t="s">
        <v>868</v>
      </c>
      <c r="X35" s="508">
        <v>0</v>
      </c>
    </row>
    <row s="1638" customFormat="1" customHeight="1" ht="11.549999999999999">
      <c r="A36" s="1036"/>
      <c r="B36" s="521"/>
      <c r="D36" s="1037"/>
      <c r="E36" s="1038"/>
      <c r="X36" s="512">
        <v>11</v>
      </c>
    </row>
    <row s="1638" customFormat="1" customHeight="1" ht="22.5" hidden="1">
      <c r="A37" s="2395" t="s">
        <v>869</v>
      </c>
      <c r="B37" s="514"/>
      <c r="D37" s="956">
        <v>1</v>
      </c>
      <c r="E37" s="710" t="s">
        <v>870</v>
      </c>
      <c r="F37" s="663" t="s">
        <v>825</v>
      </c>
      <c r="G37" s="560"/>
      <c r="H37" s="522"/>
      <c r="I37" s="560"/>
      <c r="J37" s="522"/>
      <c r="K37" s="292" t="s">
        <v>871</v>
      </c>
      <c r="X37" s="761">
        <v>0</v>
      </c>
    </row>
    <row s="1638" customFormat="1" customHeight="1" ht="22.5" hidden="1">
      <c r="A38" s="2395"/>
      <c r="B38" s="514"/>
      <c r="D38" s="672" t="s">
        <v>111</v>
      </c>
      <c r="E38" s="1035" t="s">
        <v>872</v>
      </c>
      <c r="F38" s="1039" t="s">
        <v>562</v>
      </c>
      <c r="G38" s="1039" t="s">
        <v>562</v>
      </c>
      <c r="H38" s="1033"/>
      <c r="I38" s="1039" t="s">
        <v>562</v>
      </c>
      <c r="J38" s="1033"/>
      <c r="K38" s="1034"/>
      <c r="X38" s="761">
        <v>0</v>
      </c>
    </row>
    <row s="1638" customFormat="1" customHeight="1" ht="33.75" hidden="1">
      <c r="A39" s="2395"/>
      <c r="B39" s="514"/>
      <c r="D39" s="668" t="s">
        <v>727</v>
      </c>
      <c r="E39" s="726" t="s">
        <v>873</v>
      </c>
      <c r="F39" s="663" t="s">
        <v>874</v>
      </c>
      <c r="G39" s="671"/>
      <c r="H39" s="1026"/>
      <c r="I39" s="671"/>
      <c r="J39" s="1026"/>
      <c r="K39" s="292" t="s">
        <v>875</v>
      </c>
      <c r="X39" s="761">
        <v>0</v>
      </c>
    </row>
    <row s="1638" customFormat="1" customHeight="1" ht="33.75" hidden="1">
      <c r="A40" s="2395"/>
      <c r="B40" s="514"/>
      <c r="D40" s="668" t="s">
        <v>730</v>
      </c>
      <c r="E40" s="726" t="s">
        <v>876</v>
      </c>
      <c r="F40" s="1030" t="s">
        <v>877</v>
      </c>
      <c r="G40" s="744"/>
      <c r="H40" s="1026"/>
      <c r="I40" s="744"/>
      <c r="J40" s="1026"/>
      <c r="K40" s="292" t="s">
        <v>878</v>
      </c>
      <c r="X40" s="761">
        <v>0</v>
      </c>
    </row>
    <row s="1638" customFormat="1" customHeight="1" ht="22.5" hidden="1">
      <c r="A41" s="2395"/>
      <c r="B41" s="514"/>
      <c r="D41" s="668" t="s">
        <v>91</v>
      </c>
      <c r="E41" s="725" t="s">
        <v>879</v>
      </c>
      <c r="F41" s="663" t="s">
        <v>562</v>
      </c>
      <c r="G41" s="663" t="s">
        <v>562</v>
      </c>
      <c r="H41" s="1027"/>
      <c r="I41" s="663" t="s">
        <v>562</v>
      </c>
      <c r="J41" s="1027"/>
      <c r="K41" s="305"/>
      <c r="X41" s="761">
        <v>0</v>
      </c>
    </row>
    <row s="1638" customFormat="1" customHeight="1" ht="45" hidden="1">
      <c r="A42" s="2395"/>
      <c r="B42" s="514"/>
      <c r="D42" s="668" t="s">
        <v>336</v>
      </c>
      <c r="E42" s="726" t="s">
        <v>880</v>
      </c>
      <c r="F42" s="663" t="s">
        <v>574</v>
      </c>
      <c r="G42" s="560"/>
      <c r="H42" s="1027"/>
      <c r="I42" s="560"/>
      <c r="J42" s="1027"/>
      <c r="K42" s="305" t="s">
        <v>881</v>
      </c>
      <c r="X42" s="761">
        <v>0</v>
      </c>
    </row>
    <row s="1638" customFormat="1" customHeight="1" ht="45" hidden="1">
      <c r="A43" s="2395"/>
      <c r="B43" s="514"/>
      <c r="D43" s="668" t="s">
        <v>344</v>
      </c>
      <c r="E43" s="670" t="s">
        <v>882</v>
      </c>
      <c r="F43" s="1031" t="s">
        <v>574</v>
      </c>
      <c r="G43" s="745"/>
      <c r="H43" s="1026"/>
      <c r="I43" s="745"/>
      <c r="J43" s="1026"/>
      <c r="K43" s="305" t="s">
        <v>883</v>
      </c>
      <c r="X43" s="761">
        <v>0</v>
      </c>
    </row>
    <row s="1638" customFormat="1" customHeight="1" ht="11.25" hidden="1">
      <c r="A44" s="2395"/>
      <c r="B44" s="514"/>
      <c r="D44" s="668" t="s">
        <v>92</v>
      </c>
      <c r="E44" s="669" t="s">
        <v>884</v>
      </c>
      <c r="F44" s="663" t="s">
        <v>874</v>
      </c>
      <c r="G44" s="671"/>
      <c r="H44" s="1026"/>
      <c r="I44" s="671"/>
      <c r="J44" s="1026"/>
      <c r="K44" s="292"/>
      <c r="X44" s="761">
        <v>0</v>
      </c>
    </row>
    <row s="1638" customFormat="1" customHeight="1" ht="11.25" hidden="1">
      <c r="A45" s="2395"/>
      <c r="B45" s="514"/>
      <c r="D45" s="668" t="s">
        <v>769</v>
      </c>
      <c r="E45" s="670" t="s">
        <v>885</v>
      </c>
      <c r="F45" s="663" t="s">
        <v>874</v>
      </c>
      <c r="G45" s="671"/>
      <c r="H45" s="1026"/>
      <c r="I45" s="671"/>
      <c r="J45" s="1026"/>
      <c r="K45" s="292"/>
      <c r="X45" s="761">
        <v>0</v>
      </c>
    </row>
    <row s="1638" customFormat="1" customHeight="1" ht="11.25" hidden="1">
      <c r="A46" s="2395"/>
      <c r="B46" s="514"/>
      <c r="D46" s="668" t="s">
        <v>811</v>
      </c>
      <c r="E46" s="670" t="s">
        <v>886</v>
      </c>
      <c r="F46" s="663" t="s">
        <v>874</v>
      </c>
      <c r="G46" s="671"/>
      <c r="H46" s="1026"/>
      <c r="I46" s="671"/>
      <c r="J46" s="1026"/>
      <c r="K46" s="292"/>
      <c r="X46" s="761">
        <v>0</v>
      </c>
    </row>
    <row s="1638" customFormat="1" customHeight="1" ht="11.25" hidden="1">
      <c r="A47" s="2395"/>
      <c r="B47" s="514"/>
      <c r="D47" s="668" t="s">
        <v>814</v>
      </c>
      <c r="E47" s="670" t="s">
        <v>887</v>
      </c>
      <c r="F47" s="663" t="s">
        <v>874</v>
      </c>
      <c r="G47" s="671"/>
      <c r="H47" s="1026"/>
      <c r="I47" s="671"/>
      <c r="J47" s="1026"/>
      <c r="K47" s="292"/>
      <c r="X47" s="761">
        <v>0</v>
      </c>
    </row>
    <row s="1638" customFormat="1" customHeight="1" ht="11.25" hidden="1">
      <c r="A48" s="2395"/>
      <c r="B48" s="514"/>
      <c r="D48" s="668" t="s">
        <v>888</v>
      </c>
      <c r="E48" s="674" t="s">
        <v>889</v>
      </c>
      <c r="F48" s="663" t="s">
        <v>874</v>
      </c>
      <c r="G48" s="671"/>
      <c r="H48" s="1026"/>
      <c r="I48" s="671"/>
      <c r="J48" s="1026"/>
      <c r="K48" s="292"/>
      <c r="X48" s="761">
        <v>0</v>
      </c>
    </row>
    <row s="1638" customFormat="1" customHeight="1" ht="11.25" hidden="1">
      <c r="A49" s="2395"/>
      <c r="B49" s="514"/>
      <c r="D49" s="668" t="s">
        <v>890</v>
      </c>
      <c r="E49" s="674" t="s">
        <v>891</v>
      </c>
      <c r="F49" s="663" t="s">
        <v>874</v>
      </c>
      <c r="G49" s="671"/>
      <c r="H49" s="1026"/>
      <c r="I49" s="671"/>
      <c r="J49" s="1026"/>
      <c r="K49" s="292"/>
      <c r="X49" s="761">
        <v>0</v>
      </c>
    </row>
    <row s="1638" customFormat="1" customHeight="1" ht="11.25" hidden="1">
      <c r="A50" s="2395"/>
      <c r="B50" s="514"/>
      <c r="D50" s="668" t="s">
        <v>892</v>
      </c>
      <c r="E50" s="670" t="s">
        <v>893</v>
      </c>
      <c r="F50" s="663" t="s">
        <v>874</v>
      </c>
      <c r="G50" s="671"/>
      <c r="H50" s="1026"/>
      <c r="I50" s="671"/>
      <c r="J50" s="1026"/>
      <c r="K50" s="292"/>
      <c r="X50" s="761">
        <v>0</v>
      </c>
    </row>
    <row s="1638" customFormat="1" customHeight="1" ht="11.25" hidden="1">
      <c r="A51" s="2395"/>
      <c r="B51" s="514"/>
      <c r="D51" s="668" t="s">
        <v>894</v>
      </c>
      <c r="E51" s="670" t="s">
        <v>895</v>
      </c>
      <c r="F51" s="663" t="s">
        <v>874</v>
      </c>
      <c r="G51" s="671"/>
      <c r="H51" s="1026"/>
      <c r="I51" s="671"/>
      <c r="J51" s="1026"/>
      <c r="K51" s="292"/>
      <c r="X51" s="761">
        <v>0</v>
      </c>
    </row>
    <row s="1638" customFormat="1" customHeight="1" ht="45" hidden="1">
      <c r="A52" s="2395"/>
      <c r="B52" s="514"/>
      <c r="D52" s="668" t="s">
        <v>112</v>
      </c>
      <c r="E52" s="669" t="s">
        <v>896</v>
      </c>
      <c r="F52" s="663" t="s">
        <v>874</v>
      </c>
      <c r="G52" s="671"/>
      <c r="H52" s="1026"/>
      <c r="I52" s="671"/>
      <c r="J52" s="1026"/>
      <c r="K52" s="292"/>
      <c r="X52" s="761">
        <v>0</v>
      </c>
    </row>
    <row s="1638" customFormat="1" customHeight="1" ht="11.25" hidden="1">
      <c r="A53" s="2395"/>
      <c r="B53" s="514"/>
      <c r="D53" s="668" t="s">
        <v>325</v>
      </c>
      <c r="E53" s="670" t="s">
        <v>885</v>
      </c>
      <c r="F53" s="663" t="s">
        <v>874</v>
      </c>
      <c r="G53" s="671"/>
      <c r="H53" s="1026"/>
      <c r="I53" s="671"/>
      <c r="J53" s="1026"/>
      <c r="K53" s="292"/>
      <c r="X53" s="761">
        <v>0</v>
      </c>
    </row>
    <row s="1638" customFormat="1" customHeight="1" ht="11.25" hidden="1">
      <c r="A54" s="2395"/>
      <c r="B54" s="514"/>
      <c r="D54" s="668" t="s">
        <v>897</v>
      </c>
      <c r="E54" s="670" t="s">
        <v>886</v>
      </c>
      <c r="F54" s="663" t="s">
        <v>874</v>
      </c>
      <c r="G54" s="671"/>
      <c r="H54" s="1026"/>
      <c r="I54" s="671"/>
      <c r="J54" s="1026"/>
      <c r="K54" s="292"/>
      <c r="X54" s="761">
        <v>0</v>
      </c>
    </row>
    <row s="1638" customFormat="1" customHeight="1" ht="11.25" hidden="1">
      <c r="A55" s="2395"/>
      <c r="B55" s="514"/>
      <c r="D55" s="668" t="s">
        <v>898</v>
      </c>
      <c r="E55" s="670" t="s">
        <v>887</v>
      </c>
      <c r="F55" s="663" t="s">
        <v>874</v>
      </c>
      <c r="G55" s="671"/>
      <c r="H55" s="1026"/>
      <c r="I55" s="671"/>
      <c r="J55" s="1026"/>
      <c r="K55" s="292"/>
      <c r="X55" s="761">
        <v>0</v>
      </c>
    </row>
    <row s="1638" customFormat="1" customHeight="1" ht="11.25" hidden="1">
      <c r="A56" s="2395"/>
      <c r="B56" s="514"/>
      <c r="D56" s="668" t="s">
        <v>899</v>
      </c>
      <c r="E56" s="674" t="s">
        <v>889</v>
      </c>
      <c r="F56" s="663" t="s">
        <v>874</v>
      </c>
      <c r="G56" s="671"/>
      <c r="H56" s="1026"/>
      <c r="I56" s="671"/>
      <c r="J56" s="1026"/>
      <c r="K56" s="292"/>
      <c r="X56" s="761">
        <v>0</v>
      </c>
    </row>
    <row s="1638" customFormat="1" customHeight="1" ht="11.25" hidden="1">
      <c r="A57" s="2395"/>
      <c r="B57" s="514"/>
      <c r="D57" s="668" t="s">
        <v>900</v>
      </c>
      <c r="E57" s="674" t="s">
        <v>891</v>
      </c>
      <c r="F57" s="663" t="s">
        <v>874</v>
      </c>
      <c r="G57" s="671"/>
      <c r="H57" s="1026"/>
      <c r="I57" s="671"/>
      <c r="J57" s="1026"/>
      <c r="K57" s="292"/>
      <c r="X57" s="761">
        <v>0</v>
      </c>
    </row>
    <row s="1638" customFormat="1" customHeight="1" ht="11.25" hidden="1">
      <c r="A58" s="2395"/>
      <c r="B58" s="514"/>
      <c r="D58" s="668" t="s">
        <v>901</v>
      </c>
      <c r="E58" s="670" t="s">
        <v>893</v>
      </c>
      <c r="F58" s="663" t="s">
        <v>874</v>
      </c>
      <c r="G58" s="671"/>
      <c r="H58" s="1026"/>
      <c r="I58" s="671"/>
      <c r="J58" s="1026"/>
      <c r="K58" s="292"/>
      <c r="X58" s="761">
        <v>0</v>
      </c>
    </row>
    <row s="1638" customFormat="1" customHeight="1" ht="11.25" hidden="1">
      <c r="A59" s="2395"/>
      <c r="B59" s="514"/>
      <c r="D59" s="668" t="s">
        <v>902</v>
      </c>
      <c r="E59" s="670" t="s">
        <v>895</v>
      </c>
      <c r="F59" s="663" t="s">
        <v>874</v>
      </c>
      <c r="G59" s="671"/>
      <c r="H59" s="1026"/>
      <c r="I59" s="671"/>
      <c r="J59" s="1026"/>
      <c r="K59" s="292"/>
      <c r="X59" s="761">
        <v>0</v>
      </c>
    </row>
    <row s="1638" customFormat="1" customHeight="1" ht="33.75" hidden="1">
      <c r="A60" s="2395"/>
      <c r="B60" s="514"/>
      <c r="D60" s="668" t="s">
        <v>93</v>
      </c>
      <c r="E60" s="669" t="s">
        <v>903</v>
      </c>
      <c r="F60" s="724" t="s">
        <v>574</v>
      </c>
      <c r="G60" s="745"/>
      <c r="H60" s="1026"/>
      <c r="I60" s="745"/>
      <c r="J60" s="1026"/>
      <c r="K60" s="305" t="s">
        <v>904</v>
      </c>
      <c r="X60" s="761">
        <v>0</v>
      </c>
    </row>
    <row s="1638" customFormat="1" customHeight="1" ht="33.75" hidden="1">
      <c r="A61" s="2395"/>
      <c r="B61" s="514"/>
      <c r="D61" s="668" t="s">
        <v>94</v>
      </c>
      <c r="E61" s="669" t="s">
        <v>905</v>
      </c>
      <c r="F61" s="729" t="s">
        <v>835</v>
      </c>
      <c r="G61" s="671"/>
      <c r="H61" s="1026"/>
      <c r="I61" s="671"/>
      <c r="J61" s="1026"/>
      <c r="K61" s="292"/>
      <c r="X61" s="761">
        <v>0</v>
      </c>
    </row>
    <row s="1638" customFormat="1" customHeight="1" ht="22.5" hidden="1">
      <c r="A62" s="2395"/>
      <c r="B62" s="514" t="s">
        <v>604</v>
      </c>
      <c r="D62" s="668" t="s">
        <v>113</v>
      </c>
      <c r="E62" s="669" t="s">
        <v>906</v>
      </c>
      <c r="F62" s="729" t="s">
        <v>318</v>
      </c>
      <c r="G62" s="385"/>
      <c r="H62" s="1026"/>
      <c r="I62" s="385"/>
      <c r="J62" s="1026"/>
      <c r="K62" s="292" t="s">
        <v>647</v>
      </c>
      <c r="X62" s="761">
        <v>0</v>
      </c>
    </row>
    <row s="1638" customFormat="1" customHeight="1" ht="45" hidden="1">
      <c r="A63" s="2395"/>
      <c r="B63" s="514" t="s">
        <v>604</v>
      </c>
      <c r="D63" s="668" t="s">
        <v>907</v>
      </c>
      <c r="E63" s="670" t="s">
        <v>908</v>
      </c>
      <c r="F63" s="724" t="s">
        <v>318</v>
      </c>
      <c r="G63" s="385"/>
      <c r="H63" s="1026"/>
      <c r="I63" s="385"/>
      <c r="J63" s="1026"/>
      <c r="K63" s="292" t="s">
        <v>647</v>
      </c>
      <c r="X63" s="761">
        <v>0</v>
      </c>
    </row>
    <row s="1638" customFormat="1" customHeight="1" ht="11.549999999999999">
      <c r="A64" s="1036"/>
      <c r="B64" s="521"/>
      <c r="D64" s="1037"/>
      <c r="E64" s="1038"/>
      <c r="X64" s="512">
        <v>11</v>
      </c>
    </row>
    <row s="1638" customFormat="1" customHeight="1" ht="22.5">
      <c r="A65" s="2395" t="s">
        <v>909</v>
      </c>
      <c r="B65" s="514"/>
      <c r="D65" s="668">
        <v>1</v>
      </c>
      <c r="E65" s="747" t="s">
        <v>910</v>
      </c>
      <c r="F65" s="743" t="s">
        <v>825</v>
      </c>
      <c r="G65" s="744"/>
      <c r="H65" s="1032"/>
      <c r="I65" s="744"/>
      <c r="J65" s="1032"/>
      <c r="K65" s="304" t="s">
        <v>911</v>
      </c>
      <c r="X65" s="761">
        <v>0</v>
      </c>
    </row>
    <row s="1638" customFormat="1" customHeight="1" ht="56.25">
      <c r="A66" s="2395"/>
      <c r="B66" s="514"/>
      <c r="D66" s="746" t="s">
        <v>111</v>
      </c>
      <c r="E66" s="710" t="s">
        <v>912</v>
      </c>
      <c r="F66" s="663" t="s">
        <v>562</v>
      </c>
      <c r="G66" s="663" t="s">
        <v>562</v>
      </c>
      <c r="H66" s="522"/>
      <c r="I66" s="663" t="s">
        <v>562</v>
      </c>
      <c r="J66" s="522"/>
      <c r="K66" s="292"/>
      <c r="X66" s="761">
        <v>0</v>
      </c>
    </row>
    <row s="1638" customFormat="1" customHeight="1" ht="33.75">
      <c r="A67" s="2395"/>
      <c r="B67" s="514"/>
      <c r="D67" s="746" t="s">
        <v>724</v>
      </c>
      <c r="E67" s="957" t="s">
        <v>913</v>
      </c>
      <c r="F67" s="663" t="s">
        <v>877</v>
      </c>
      <c r="G67" s="730"/>
      <c r="H67" s="522"/>
      <c r="I67" s="730"/>
      <c r="J67" s="522"/>
      <c r="K67" s="292"/>
      <c r="X67" s="761">
        <v>0</v>
      </c>
    </row>
    <row s="1638" customFormat="1" customHeight="1" ht="22.5">
      <c r="A68" s="2395"/>
      <c r="B68" s="514"/>
      <c r="D68" s="746" t="s">
        <v>319</v>
      </c>
      <c r="E68" s="957" t="s">
        <v>914</v>
      </c>
      <c r="F68" s="663" t="s">
        <v>877</v>
      </c>
      <c r="G68" s="730"/>
      <c r="H68" s="522"/>
      <c r="I68" s="730"/>
      <c r="J68" s="522"/>
      <c r="K68" s="292"/>
      <c r="X68" s="761">
        <v>0</v>
      </c>
    </row>
    <row s="1638" customFormat="1" customHeight="1" ht="22.5">
      <c r="A69" s="2395"/>
      <c r="B69" s="514"/>
      <c r="D69" s="746" t="s">
        <v>322</v>
      </c>
      <c r="E69" s="957" t="s">
        <v>915</v>
      </c>
      <c r="F69" s="724" t="s">
        <v>574</v>
      </c>
      <c r="G69" s="745"/>
      <c r="H69" s="522"/>
      <c r="I69" s="745"/>
      <c r="J69" s="522"/>
      <c r="K69" s="292"/>
      <c r="X69" s="761">
        <v>0</v>
      </c>
    </row>
    <row s="1638" customFormat="1" customHeight="1" ht="22.5">
      <c r="A70" s="2395"/>
      <c r="B70" s="514"/>
      <c r="D70" s="746" t="s">
        <v>744</v>
      </c>
      <c r="E70" s="957" t="s">
        <v>916</v>
      </c>
      <c r="F70" s="724" t="s">
        <v>574</v>
      </c>
      <c r="G70" s="745"/>
      <c r="H70" s="522"/>
      <c r="I70" s="745"/>
      <c r="J70" s="522"/>
      <c r="K70" s="292"/>
      <c r="X70" s="761">
        <v>0</v>
      </c>
    </row>
    <row s="1638" customFormat="1" customHeight="1" ht="22.5">
      <c r="A71" s="2395"/>
      <c r="B71" s="514"/>
      <c r="D71" s="668" t="s">
        <v>91</v>
      </c>
      <c r="E71" s="669" t="s">
        <v>917</v>
      </c>
      <c r="F71" s="663" t="s">
        <v>877</v>
      </c>
      <c r="G71" s="560"/>
      <c r="H71" s="1033"/>
      <c r="I71" s="560"/>
      <c r="J71" s="1033"/>
      <c r="K71" s="305"/>
      <c r="X71" s="761">
        <v>0</v>
      </c>
    </row>
    <row s="1638" customFormat="1" customHeight="1" ht="56.25">
      <c r="A72" s="2395"/>
      <c r="B72" s="514"/>
      <c r="D72" s="668" t="s">
        <v>92</v>
      </c>
      <c r="E72" s="669" t="s">
        <v>918</v>
      </c>
      <c r="F72" s="724" t="s">
        <v>574</v>
      </c>
      <c r="G72" s="745"/>
      <c r="H72" s="1026"/>
      <c r="I72" s="745"/>
      <c r="J72" s="1026"/>
      <c r="K72" s="305"/>
      <c r="X72" s="761">
        <v>0</v>
      </c>
    </row>
    <row s="1638" customFormat="1" customHeight="1" ht="33.75">
      <c r="A73" s="2395"/>
      <c r="B73" s="514"/>
      <c r="D73" s="668" t="s">
        <v>112</v>
      </c>
      <c r="E73" s="669" t="s">
        <v>919</v>
      </c>
      <c r="F73" s="729" t="s">
        <v>835</v>
      </c>
      <c r="G73" s="671"/>
      <c r="H73" s="1026"/>
      <c r="I73" s="671"/>
      <c r="J73" s="1026"/>
      <c r="K73" s="292"/>
      <c r="X73" s="761">
        <v>0</v>
      </c>
    </row>
    <row s="1638" customFormat="1" customHeight="1" ht="22.5">
      <c r="A74" s="2395"/>
      <c r="B74" s="514" t="s">
        <v>604</v>
      </c>
      <c r="D74" s="668" t="s">
        <v>93</v>
      </c>
      <c r="E74" s="669" t="s">
        <v>920</v>
      </c>
      <c r="F74" s="729" t="s">
        <v>318</v>
      </c>
      <c r="G74" s="385"/>
      <c r="H74" s="1026"/>
      <c r="I74" s="385"/>
      <c r="J74" s="1026"/>
      <c r="K74" s="292" t="s">
        <v>647</v>
      </c>
      <c r="X74" s="761">
        <v>0</v>
      </c>
    </row>
    <row s="1638" customFormat="1" customHeight="1" ht="45">
      <c r="A75" s="2395"/>
      <c r="B75" s="514" t="s">
        <v>604</v>
      </c>
      <c r="D75" s="668" t="s">
        <v>668</v>
      </c>
      <c r="E75" s="670" t="s">
        <v>921</v>
      </c>
      <c r="F75" s="724" t="s">
        <v>318</v>
      </c>
      <c r="G75" s="385"/>
      <c r="H75" s="1026"/>
      <c r="I75" s="385"/>
      <c r="J75" s="1026"/>
      <c r="K75" s="292" t="s">
        <v>647</v>
      </c>
      <c r="X75" s="761">
        <v>0</v>
      </c>
    </row>
    <row s="1638" customFormat="1" customHeight="1" ht="11.549999999999999">
      <c r="A76" s="1036"/>
      <c r="B76" s="521"/>
      <c r="D76" s="1037"/>
      <c r="E76" s="1038"/>
      <c r="X76" s="512">
        <v>11</v>
      </c>
    </row>
    <row s="1638" customFormat="1" customHeight="1" ht="11.25" hidden="1">
      <c r="A77" s="2395" t="s">
        <v>922</v>
      </c>
      <c r="B77" s="514"/>
      <c r="D77" s="668">
        <v>1</v>
      </c>
      <c r="E77" s="669" t="s">
        <v>923</v>
      </c>
      <c r="F77" s="724" t="s">
        <v>825</v>
      </c>
      <c r="G77" s="727"/>
      <c r="H77" s="1026"/>
      <c r="I77" s="727"/>
      <c r="J77" s="1026"/>
      <c r="K77" s="292" t="s">
        <v>924</v>
      </c>
      <c r="X77" s="761">
        <v>0</v>
      </c>
    </row>
    <row s="1638" customFormat="1" customHeight="1" ht="11.25" hidden="1">
      <c r="A78" s="2395"/>
      <c r="B78" s="514"/>
      <c r="D78" s="668" t="s">
        <v>111</v>
      </c>
      <c r="E78" s="669" t="s">
        <v>925</v>
      </c>
      <c r="F78" s="724" t="s">
        <v>825</v>
      </c>
      <c r="G78" s="727"/>
      <c r="H78" s="1026"/>
      <c r="I78" s="727"/>
      <c r="J78" s="1026"/>
      <c r="K78" s="292" t="s">
        <v>926</v>
      </c>
      <c r="X78" s="761">
        <v>0</v>
      </c>
    </row>
    <row s="1638" customFormat="1" customHeight="1" ht="22.5" hidden="1">
      <c r="A79" s="2395"/>
      <c r="B79" s="514"/>
      <c r="D79" s="668" t="s">
        <v>91</v>
      </c>
      <c r="E79" s="725" t="s">
        <v>927</v>
      </c>
      <c r="F79" s="663" t="s">
        <v>874</v>
      </c>
      <c r="G79" s="727"/>
      <c r="H79" s="1026"/>
      <c r="I79" s="727"/>
      <c r="J79" s="1026"/>
      <c r="K79" s="292" t="s">
        <v>928</v>
      </c>
      <c r="X79" s="761">
        <v>0</v>
      </c>
    </row>
    <row s="1638" customFormat="1" customHeight="1" ht="11.25" hidden="1">
      <c r="A80" s="2395"/>
      <c r="B80" s="514"/>
      <c r="D80" s="668" t="s">
        <v>336</v>
      </c>
      <c r="E80" s="726" t="s">
        <v>929</v>
      </c>
      <c r="F80" s="663" t="s">
        <v>874</v>
      </c>
      <c r="G80" s="727"/>
      <c r="H80" s="1026"/>
      <c r="I80" s="727"/>
      <c r="J80" s="1026"/>
      <c r="K80" s="292"/>
      <c r="X80" s="761">
        <v>0</v>
      </c>
    </row>
    <row s="1638" customFormat="1" customHeight="1" ht="11.25" hidden="1">
      <c r="A81" s="2395"/>
      <c r="B81" s="514"/>
      <c r="D81" s="668" t="s">
        <v>344</v>
      </c>
      <c r="E81" s="726" t="s">
        <v>930</v>
      </c>
      <c r="F81" s="663" t="s">
        <v>874</v>
      </c>
      <c r="G81" s="727"/>
      <c r="H81" s="1026"/>
      <c r="I81" s="727"/>
      <c r="J81" s="1026"/>
      <c r="K81" s="292"/>
      <c r="X81" s="761">
        <v>0</v>
      </c>
    </row>
    <row s="1638" customFormat="1" customHeight="1" ht="11.25" hidden="1">
      <c r="A82" s="2395"/>
      <c r="B82" s="514"/>
      <c r="D82" s="668" t="s">
        <v>346</v>
      </c>
      <c r="E82" s="726" t="s">
        <v>931</v>
      </c>
      <c r="F82" s="663" t="s">
        <v>874</v>
      </c>
      <c r="G82" s="727"/>
      <c r="H82" s="1026"/>
      <c r="I82" s="727"/>
      <c r="J82" s="1026"/>
      <c r="K82" s="292"/>
      <c r="X82" s="761">
        <v>0</v>
      </c>
    </row>
    <row s="1638" customFormat="1" customHeight="1" ht="11.25" hidden="1">
      <c r="A83" s="2395"/>
      <c r="B83" s="514"/>
      <c r="D83" s="668" t="s">
        <v>348</v>
      </c>
      <c r="E83" s="726" t="s">
        <v>932</v>
      </c>
      <c r="F83" s="663" t="s">
        <v>874</v>
      </c>
      <c r="G83" s="727"/>
      <c r="H83" s="1026"/>
      <c r="I83" s="727"/>
      <c r="J83" s="1026"/>
      <c r="K83" s="292"/>
      <c r="X83" s="761">
        <v>0</v>
      </c>
    </row>
    <row s="1638" customFormat="1" customHeight="1" ht="11.25" hidden="1">
      <c r="A84" s="2395"/>
      <c r="B84" s="514"/>
      <c r="D84" s="668" t="s">
        <v>933</v>
      </c>
      <c r="E84" s="726" t="s">
        <v>934</v>
      </c>
      <c r="F84" s="663" t="s">
        <v>874</v>
      </c>
      <c r="G84" s="727"/>
      <c r="H84" s="1026"/>
      <c r="I84" s="727"/>
      <c r="J84" s="1026"/>
      <c r="K84" s="292"/>
      <c r="X84" s="761">
        <v>0</v>
      </c>
    </row>
    <row s="1638" customFormat="1" customHeight="1" ht="11.25" hidden="1">
      <c r="A85" s="2395"/>
      <c r="B85" s="514"/>
      <c r="D85" s="668" t="s">
        <v>935</v>
      </c>
      <c r="E85" s="726" t="s">
        <v>936</v>
      </c>
      <c r="F85" s="663" t="s">
        <v>874</v>
      </c>
      <c r="G85" s="727"/>
      <c r="H85" s="1026"/>
      <c r="I85" s="727"/>
      <c r="J85" s="1026"/>
      <c r="K85" s="292"/>
      <c r="X85" s="761">
        <v>0</v>
      </c>
    </row>
    <row s="1638" customFormat="1" customHeight="1" ht="11.25" hidden="1">
      <c r="A86" s="2395"/>
      <c r="B86" s="514"/>
      <c r="D86" s="668" t="s">
        <v>937</v>
      </c>
      <c r="E86" s="726" t="s">
        <v>938</v>
      </c>
      <c r="F86" s="663" t="s">
        <v>874</v>
      </c>
      <c r="G86" s="727"/>
      <c r="H86" s="1026"/>
      <c r="I86" s="727"/>
      <c r="J86" s="1026"/>
      <c r="K86" s="292"/>
      <c r="X86" s="761">
        <v>0</v>
      </c>
    </row>
    <row s="1638" customFormat="1" customHeight="1" ht="45" hidden="1">
      <c r="A87" s="2395"/>
      <c r="B87" s="514"/>
      <c r="D87" s="668" t="s">
        <v>92</v>
      </c>
      <c r="E87" s="669" t="s">
        <v>939</v>
      </c>
      <c r="F87" s="663" t="s">
        <v>874</v>
      </c>
      <c r="G87" s="727"/>
      <c r="H87" s="1026"/>
      <c r="I87" s="727"/>
      <c r="J87" s="1026"/>
      <c r="K87" s="292" t="s">
        <v>940</v>
      </c>
      <c r="X87" s="761">
        <v>0</v>
      </c>
    </row>
    <row s="1638" customFormat="1" customHeight="1" ht="11.25" hidden="1">
      <c r="A88" s="2395"/>
      <c r="B88" s="514"/>
      <c r="D88" s="668" t="s">
        <v>769</v>
      </c>
      <c r="E88" s="726" t="s">
        <v>929</v>
      </c>
      <c r="F88" s="663" t="s">
        <v>874</v>
      </c>
      <c r="G88" s="727"/>
      <c r="H88" s="1026"/>
      <c r="I88" s="727"/>
      <c r="J88" s="1026"/>
      <c r="K88" s="292"/>
      <c r="X88" s="761">
        <v>0</v>
      </c>
    </row>
    <row s="1638" customFormat="1" customHeight="1" ht="11.25" hidden="1">
      <c r="A89" s="2395"/>
      <c r="B89" s="514"/>
      <c r="D89" s="668" t="s">
        <v>811</v>
      </c>
      <c r="E89" s="726" t="s">
        <v>930</v>
      </c>
      <c r="F89" s="663" t="s">
        <v>874</v>
      </c>
      <c r="G89" s="727"/>
      <c r="H89" s="1026"/>
      <c r="I89" s="727"/>
      <c r="J89" s="1026"/>
      <c r="K89" s="292"/>
      <c r="X89" s="761">
        <v>0</v>
      </c>
    </row>
    <row s="1638" customFormat="1" customHeight="1" ht="11.25" hidden="1">
      <c r="A90" s="2395"/>
      <c r="B90" s="514"/>
      <c r="D90" s="668" t="s">
        <v>814</v>
      </c>
      <c r="E90" s="726" t="s">
        <v>931</v>
      </c>
      <c r="F90" s="663" t="s">
        <v>874</v>
      </c>
      <c r="G90" s="727"/>
      <c r="H90" s="1026"/>
      <c r="I90" s="727"/>
      <c r="J90" s="1026"/>
      <c r="K90" s="292"/>
      <c r="X90" s="761">
        <v>0</v>
      </c>
    </row>
    <row s="1638" customFormat="1" customHeight="1" ht="11.25" hidden="1">
      <c r="A91" s="2395"/>
      <c r="B91" s="514"/>
      <c r="D91" s="668" t="s">
        <v>892</v>
      </c>
      <c r="E91" s="726" t="s">
        <v>932</v>
      </c>
      <c r="F91" s="663" t="s">
        <v>874</v>
      </c>
      <c r="G91" s="727"/>
      <c r="H91" s="1026"/>
      <c r="I91" s="727"/>
      <c r="J91" s="1026"/>
      <c r="K91" s="292"/>
      <c r="X91" s="761">
        <v>0</v>
      </c>
    </row>
    <row s="1638" customFormat="1" customHeight="1" ht="11.25" hidden="1">
      <c r="A92" s="2395"/>
      <c r="B92" s="514"/>
      <c r="D92" s="668" t="s">
        <v>894</v>
      </c>
      <c r="E92" s="726" t="s">
        <v>934</v>
      </c>
      <c r="F92" s="663" t="s">
        <v>874</v>
      </c>
      <c r="G92" s="727"/>
      <c r="H92" s="1026"/>
      <c r="I92" s="727"/>
      <c r="J92" s="1026"/>
      <c r="K92" s="292"/>
      <c r="X92" s="761">
        <v>0</v>
      </c>
    </row>
    <row s="1638" customFormat="1" customHeight="1" ht="11.25" hidden="1">
      <c r="A93" s="2395"/>
      <c r="B93" s="514"/>
      <c r="D93" s="668" t="s">
        <v>941</v>
      </c>
      <c r="E93" s="726" t="s">
        <v>936</v>
      </c>
      <c r="F93" s="663" t="s">
        <v>874</v>
      </c>
      <c r="G93" s="727"/>
      <c r="H93" s="1026"/>
      <c r="I93" s="727"/>
      <c r="J93" s="1026"/>
      <c r="K93" s="292"/>
      <c r="X93" s="761">
        <v>0</v>
      </c>
    </row>
    <row s="1638" customFormat="1" customHeight="1" ht="11.25" hidden="1">
      <c r="A94" s="2395"/>
      <c r="B94" s="514"/>
      <c r="D94" s="668" t="s">
        <v>942</v>
      </c>
      <c r="E94" s="726" t="s">
        <v>938</v>
      </c>
      <c r="F94" s="663" t="s">
        <v>874</v>
      </c>
      <c r="G94" s="727"/>
      <c r="H94" s="1026"/>
      <c r="I94" s="727"/>
      <c r="J94" s="1026"/>
      <c r="K94" s="292"/>
      <c r="X94" s="761">
        <v>0</v>
      </c>
    </row>
    <row s="1638" customFormat="1" customHeight="1" ht="24.75" hidden="1">
      <c r="A95" s="2395"/>
      <c r="B95" s="514"/>
      <c r="D95" s="668" t="s">
        <v>112</v>
      </c>
      <c r="E95" s="669" t="s">
        <v>943</v>
      </c>
      <c r="F95" s="728" t="s">
        <v>574</v>
      </c>
      <c r="G95" s="730"/>
      <c r="H95" s="1026"/>
      <c r="I95" s="730"/>
      <c r="J95" s="1026"/>
      <c r="K95" s="292" t="s">
        <v>944</v>
      </c>
      <c r="X95" s="761">
        <v>0</v>
      </c>
    </row>
    <row s="1638" customFormat="1" customHeight="1" ht="33.75" hidden="1">
      <c r="A96" s="2395"/>
      <c r="B96" s="514"/>
      <c r="D96" s="668" t="s">
        <v>93</v>
      </c>
      <c r="E96" s="669" t="s">
        <v>945</v>
      </c>
      <c r="F96" s="729" t="s">
        <v>835</v>
      </c>
      <c r="G96" s="731"/>
      <c r="H96" s="1026"/>
      <c r="I96" s="731"/>
      <c r="J96" s="1026"/>
      <c r="K96" s="292"/>
      <c r="X96" s="761">
        <v>0</v>
      </c>
    </row>
    <row s="1638" customFormat="1" customHeight="1" ht="22.5" hidden="1">
      <c r="A97" s="2395"/>
      <c r="B97" s="514" t="s">
        <v>604</v>
      </c>
      <c r="D97" s="668" t="s">
        <v>94</v>
      </c>
      <c r="E97" s="669" t="s">
        <v>946</v>
      </c>
      <c r="F97" s="729" t="s">
        <v>318</v>
      </c>
      <c r="G97" s="388"/>
      <c r="H97" s="1026"/>
      <c r="I97" s="388"/>
      <c r="J97" s="1026"/>
      <c r="K97" s="292" t="s">
        <v>647</v>
      </c>
      <c r="X97" s="761">
        <v>0</v>
      </c>
    </row>
    <row s="1638" customFormat="1" customHeight="1" ht="45" hidden="1">
      <c r="A98" s="2395"/>
      <c r="B98" s="514" t="s">
        <v>604</v>
      </c>
      <c r="D98" s="668" t="s">
        <v>947</v>
      </c>
      <c r="E98" s="670" t="s">
        <v>948</v>
      </c>
      <c r="F98" s="724" t="s">
        <v>318</v>
      </c>
      <c r="G98" s="388"/>
      <c r="H98" s="1026"/>
      <c r="I98" s="388"/>
      <c r="J98" s="1026"/>
      <c r="K98" s="292" t="s">
        <v>647</v>
      </c>
      <c r="X98" s="761">
        <v>0</v>
      </c>
    </row>
    <row s="1638" customFormat="1" customHeight="1" ht="95.25" hidden="1">
      <c r="A99" s="2395"/>
      <c r="B99" s="514" t="s">
        <v>604</v>
      </c>
      <c r="D99" s="668" t="s">
        <v>113</v>
      </c>
      <c r="E99" s="669" t="s">
        <v>949</v>
      </c>
      <c r="F99" s="724" t="s">
        <v>318</v>
      </c>
      <c r="G99" s="388"/>
      <c r="H99" s="1026"/>
      <c r="I99" s="388"/>
      <c r="J99" s="1026"/>
      <c r="K99" s="292" t="s">
        <v>647</v>
      </c>
      <c r="X99" s="761">
        <v>0</v>
      </c>
    </row>
    <row s="1638" customFormat="1" customHeight="1" ht="22.5" hidden="1">
      <c r="A100" s="2395"/>
      <c r="B100" s="514" t="s">
        <v>604</v>
      </c>
      <c r="D100" s="668" t="s">
        <v>149</v>
      </c>
      <c r="E100" s="669" t="s">
        <v>950</v>
      </c>
      <c r="F100" s="724" t="s">
        <v>318</v>
      </c>
      <c r="G100" s="388"/>
      <c r="H100" s="1026"/>
      <c r="I100" s="388"/>
      <c r="J100" s="1026"/>
      <c r="K100" s="292" t="s">
        <v>647</v>
      </c>
      <c r="X100" s="761">
        <v>0</v>
      </c>
    </row>
    <row s="1638" customFormat="1" customHeight="1" ht="11.549999999999999">
      <c r="A101" s="1036"/>
      <c r="B101" s="521"/>
      <c r="D101" s="1037"/>
      <c r="E101" s="1038"/>
      <c r="X101" s="512">
        <v>11</v>
      </c>
    </row>
    <row customHeight="1" ht="22.5" hidden="1">
      <c r="A102" s="539" t="s">
        <v>83</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C39F8-7E4A-0B62-E807-57C10F84C70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256</v>
      </c>
      <c r="D3" s="692" t="str">
        <f>B3&amp;".1"</f>
        <v>.1</v>
      </c>
      <c r="E3" s="693" t="s">
        <v>951</v>
      </c>
      <c r="F3" s="694" t="s">
        <v>318</v>
      </c>
      <c r="G3" s="689"/>
      <c r="H3" s="404"/>
      <c r="I3" s="689"/>
      <c r="J3" s="404"/>
      <c r="K3" s="292" t="s">
        <v>952</v>
      </c>
      <c r="V3" s="508">
        <v>0</v>
      </c>
    </row>
    <row customHeight="1" ht="15" hidden="1">
      <c r="A4" s="508"/>
      <c r="B4" s="2400"/>
      <c r="C4" s="2401"/>
      <c r="D4" s="692" t="str">
        <f>B3&amp;".2"</f>
        <v>.2</v>
      </c>
      <c r="E4" s="693" t="s">
        <v>953</v>
      </c>
      <c r="F4" s="694" t="s">
        <v>318</v>
      </c>
      <c r="G4" s="1741" t="s">
        <v>28</v>
      </c>
      <c r="H4" s="404"/>
      <c r="I4" s="1741" t="s">
        <v>28</v>
      </c>
      <c r="J4" s="404"/>
      <c r="K4" s="292" t="s">
        <v>954</v>
      </c>
      <c r="V4" s="508">
        <v>0</v>
      </c>
    </row>
    <row s="1369" customFormat="1" customHeight="1" ht="15" hidden="1">
      <c r="C5" s="675"/>
      <c r="U5" s="423"/>
      <c r="V5" s="420">
        <v>0</v>
      </c>
    </row>
    <row customHeight="1" ht="22.5" hidden="1">
      <c r="A6" s="508"/>
      <c r="B6" s="2400"/>
      <c r="C6" s="2401" t="s">
        <v>256</v>
      </c>
      <c r="D6" s="692" t="str">
        <f>B6&amp;".1"</f>
        <v>.1</v>
      </c>
      <c r="E6" s="693" t="s">
        <v>955</v>
      </c>
      <c r="F6" s="694" t="s">
        <v>318</v>
      </c>
      <c r="G6" s="689"/>
      <c r="H6" s="404"/>
      <c r="I6" s="689"/>
      <c r="J6" s="404"/>
      <c r="K6" s="292" t="s">
        <v>956</v>
      </c>
      <c r="V6" s="508">
        <v>0</v>
      </c>
    </row>
    <row customHeight="1" ht="15" hidden="1">
      <c r="A7" s="508"/>
      <c r="B7" s="2400"/>
      <c r="C7" s="2401"/>
      <c r="D7" s="692" t="str">
        <f>B6&amp;".2"</f>
        <v>.2</v>
      </c>
      <c r="E7" s="693" t="s">
        <v>953</v>
      </c>
      <c r="F7" s="694" t="s">
        <v>318</v>
      </c>
      <c r="G7" s="1741" t="s">
        <v>28</v>
      </c>
      <c r="H7" s="404"/>
      <c r="I7" s="1741" t="s">
        <v>28</v>
      </c>
      <c r="J7" s="404"/>
      <c r="K7" s="292" t="s">
        <v>954</v>
      </c>
      <c r="V7" s="508">
        <v>0</v>
      </c>
    </row>
    <row s="1369" customFormat="1" customHeight="1" ht="15" hidden="1">
      <c r="C8" s="675"/>
      <c r="U8" s="423"/>
      <c r="V8" s="420">
        <v>0</v>
      </c>
    </row>
    <row customHeight="1" ht="22.5" hidden="1">
      <c r="A9" s="508"/>
      <c r="B9" s="2400"/>
      <c r="C9" s="2401" t="s">
        <v>256</v>
      </c>
      <c r="D9" s="692" t="str">
        <f>B9&amp;".1"</f>
        <v>.1</v>
      </c>
      <c r="E9" s="693" t="s">
        <v>957</v>
      </c>
      <c r="F9" s="694" t="s">
        <v>318</v>
      </c>
      <c r="G9" s="700" t="s">
        <v>28</v>
      </c>
      <c r="H9" s="404" t="s">
        <v>28</v>
      </c>
      <c r="I9" s="700" t="s">
        <v>28</v>
      </c>
      <c r="J9" s="404" t="s">
        <v>28</v>
      </c>
      <c r="K9" s="292"/>
      <c r="V9" s="508">
        <v>0</v>
      </c>
    </row>
    <row customHeight="1" ht="15" hidden="1">
      <c r="A10" s="508"/>
      <c r="B10" s="2400"/>
      <c r="C10" s="2401"/>
      <c r="D10" s="692" t="str">
        <f>B9&amp;".2"</f>
        <v>.2</v>
      </c>
      <c r="E10" s="693" t="s">
        <v>958</v>
      </c>
      <c r="F10" s="694" t="s">
        <v>318</v>
      </c>
      <c r="G10" s="1735" t="s">
        <v>28</v>
      </c>
      <c r="H10" s="404" t="s">
        <v>28</v>
      </c>
      <c r="I10" s="1735" t="s">
        <v>28</v>
      </c>
      <c r="J10" s="404" t="s">
        <v>28</v>
      </c>
      <c r="K10" s="292" t="s">
        <v>959</v>
      </c>
      <c r="V10" s="508">
        <v>0</v>
      </c>
    </row>
    <row customHeight="1" ht="15" hidden="1">
      <c r="A11" s="508"/>
      <c r="B11" s="2400"/>
      <c r="C11" s="2401"/>
      <c r="D11" s="692" t="str">
        <f>B9&amp;".3"</f>
        <v>.3</v>
      </c>
      <c r="E11" s="693" t="s">
        <v>960</v>
      </c>
      <c r="F11" s="694" t="s">
        <v>318</v>
      </c>
      <c r="G11" s="1735" t="s">
        <v>28</v>
      </c>
      <c r="H11" s="404" t="s">
        <v>28</v>
      </c>
      <c r="I11" s="1735" t="s">
        <v>28</v>
      </c>
      <c r="J11" s="404" t="s">
        <v>28</v>
      </c>
      <c r="K11" s="292" t="s">
        <v>961</v>
      </c>
      <c r="V11" s="508">
        <v>0</v>
      </c>
    </row>
    <row s="1369" customFormat="1" customHeight="1" ht="15" hidden="1">
      <c r="C12" s="675"/>
      <c r="U12" s="423"/>
      <c r="V12" s="420">
        <v>0</v>
      </c>
    </row>
    <row customHeight="1" ht="33.75" hidden="1">
      <c r="A13" s="508"/>
      <c r="B13" s="2400"/>
      <c r="C13" s="2401" t="s">
        <v>256</v>
      </c>
      <c r="D13" s="692" t="str">
        <f>B13&amp;".1"</f>
        <v>.1</v>
      </c>
      <c r="E13" s="693" t="s">
        <v>962</v>
      </c>
      <c r="F13" s="694" t="s">
        <v>318</v>
      </c>
      <c r="G13" s="700" t="s">
        <v>28</v>
      </c>
      <c r="H13" s="404" t="s">
        <v>28</v>
      </c>
      <c r="I13" s="700" t="s">
        <v>28</v>
      </c>
      <c r="J13" s="404" t="s">
        <v>28</v>
      </c>
      <c r="K13" s="292" t="s">
        <v>963</v>
      </c>
      <c r="V13" s="508">
        <v>0</v>
      </c>
    </row>
    <row customHeight="1" ht="15" hidden="1">
      <c r="B14" s="2400"/>
      <c r="C14" s="2401"/>
      <c r="D14" s="692" t="str">
        <f>B13&amp;".2"</f>
        <v>.2</v>
      </c>
      <c r="E14" s="693" t="s">
        <v>964</v>
      </c>
      <c r="F14" s="694" t="s">
        <v>318</v>
      </c>
      <c r="G14" s="1735" t="s">
        <v>28</v>
      </c>
      <c r="H14" s="404" t="s">
        <v>28</v>
      </c>
      <c r="I14" s="1735" t="s">
        <v>28</v>
      </c>
      <c r="J14" s="404" t="s">
        <v>28</v>
      </c>
      <c r="K14" s="292" t="s">
        <v>965</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Филиал Восточный ООО "Компания коммунальной сферы"</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118</v>
      </c>
      <c r="J25" s="755"/>
      <c r="K25" s="420"/>
      <c r="U25" s="678"/>
      <c r="V25" s="761">
        <v>1</v>
      </c>
    </row>
    <row customHeight="1" ht="15.75">
      <c r="C26" s="179"/>
      <c r="D26" s="714"/>
      <c r="E26" s="2370" t="s">
        <v>106</v>
      </c>
      <c r="F26" s="2371"/>
      <c r="G26" s="2398" t="str">
        <f>IF(G25="","",INDEX(DIFFERENTIATION_UNMERGE_VD,MATCH(G25,DIFFERENTIATION_ID_DIFF,0)))</f>
        <v/>
      </c>
      <c r="H26" s="2399"/>
      <c r="I26" s="2398">
        <f>IF(I25="","",INDEX(DIFFERENTIATION_UNMERGE_VD,MATCH(I25,DIFFERENTIATION_ID_DIFF,0)))</f>
        <v>0</v>
      </c>
      <c r="J26" s="2399"/>
      <c r="K26" s="2178" t="s">
        <v>313</v>
      </c>
      <c r="V26" s="508">
        <v>15</v>
      </c>
    </row>
    <row s="1638" customFormat="1" customHeight="1" ht="15.75">
      <c r="A27" s="762"/>
      <c r="C27" s="179"/>
      <c r="D27" s="714"/>
      <c r="E27" s="2370" t="s">
        <v>580</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581</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312</v>
      </c>
      <c r="E29" s="2373"/>
      <c r="F29" s="2373"/>
      <c r="G29" s="890"/>
      <c r="H29" s="890"/>
      <c r="I29" s="890"/>
      <c r="J29" s="891"/>
      <c r="K29" s="2198"/>
      <c r="U29" s="678"/>
      <c r="V29" s="761">
        <v>15</v>
      </c>
    </row>
    <row customHeight="1" ht="35.699999999999996">
      <c r="C30" s="179"/>
      <c r="D30" s="764" t="s">
        <v>89</v>
      </c>
      <c r="E30" s="763" t="s">
        <v>314</v>
      </c>
      <c r="F30" s="763" t="s">
        <v>582</v>
      </c>
      <c r="G30" s="811" t="s">
        <v>315</v>
      </c>
      <c r="H30" s="810" t="s">
        <v>402</v>
      </c>
      <c r="I30" s="687" t="s">
        <v>315</v>
      </c>
      <c r="J30" s="468" t="s">
        <v>402</v>
      </c>
      <c r="K30" s="2204"/>
      <c r="V30" s="508">
        <v>34</v>
      </c>
    </row>
    <row customHeight="1" ht="15" hidden="1">
      <c r="C31" s="179"/>
      <c r="D31" s="596"/>
      <c r="E31" s="596"/>
      <c r="F31" s="596"/>
      <c r="G31" s="662"/>
      <c r="H31" s="662"/>
      <c r="I31" s="662"/>
      <c r="J31" s="662"/>
      <c r="K31" s="292"/>
      <c r="V31" s="508">
        <v>0</v>
      </c>
    </row>
    <row customHeight="1" ht="24">
      <c r="A32" s="508"/>
      <c r="B32" s="508" t="s">
        <v>966</v>
      </c>
      <c r="C32" s="529"/>
      <c r="D32" s="695">
        <v>1</v>
      </c>
      <c r="E32" s="696" t="s">
        <v>967</v>
      </c>
      <c r="F32" s="694" t="s">
        <v>318</v>
      </c>
      <c r="G32" s="816" t="s">
        <v>318</v>
      </c>
      <c r="H32" s="816" t="s">
        <v>318</v>
      </c>
      <c r="I32" s="694" t="s">
        <v>318</v>
      </c>
      <c r="J32" s="694" t="s">
        <v>318</v>
      </c>
      <c r="K32" s="292"/>
      <c r="V32" s="508">
        <v>23</v>
      </c>
    </row>
    <row customHeight="1" ht="11.549999999999999">
      <c r="A33" s="508"/>
      <c r="C33" s="508"/>
      <c r="D33" s="350"/>
      <c r="E33" s="583" t="s">
        <v>602</v>
      </c>
      <c r="F33" s="575"/>
      <c r="G33" s="575"/>
      <c r="H33" s="575"/>
      <c r="I33" s="575"/>
      <c r="J33" s="575"/>
      <c r="K33" s="576"/>
      <c r="U33" s="508"/>
      <c r="V33" s="508">
        <v>11</v>
      </c>
    </row>
    <row customHeight="1" ht="24">
      <c r="A34" s="508"/>
      <c r="B34" s="584" t="s">
        <v>652</v>
      </c>
      <c r="C34" s="529"/>
      <c r="D34" s="695">
        <v>2</v>
      </c>
      <c r="E34" s="696" t="s">
        <v>968</v>
      </c>
      <c r="F34" s="823" t="s">
        <v>318</v>
      </c>
      <c r="G34" s="823" t="s">
        <v>318</v>
      </c>
      <c r="H34" s="823" t="s">
        <v>318</v>
      </c>
      <c r="I34" s="694"/>
      <c r="J34" s="694"/>
      <c r="K34" s="292"/>
      <c r="V34" s="508">
        <v>23</v>
      </c>
    </row>
    <row customHeight="1" ht="11.549999999999999">
      <c r="A35" s="508"/>
      <c r="C35" s="508"/>
      <c r="D35" s="350"/>
      <c r="E35" s="583" t="s">
        <v>969</v>
      </c>
      <c r="F35" s="575"/>
      <c r="G35" s="697"/>
      <c r="H35" s="575"/>
      <c r="I35" s="697"/>
      <c r="J35" s="575"/>
      <c r="K35" s="576"/>
      <c r="U35" s="508"/>
      <c r="V35" s="508">
        <v>11</v>
      </c>
    </row>
    <row customHeight="1" ht="71.25">
      <c r="A36" s="508"/>
      <c r="B36" s="508" t="s">
        <v>970</v>
      </c>
      <c r="C36" s="529"/>
      <c r="D36" s="695">
        <v>3</v>
      </c>
      <c r="E36" s="696" t="s">
        <v>971</v>
      </c>
      <c r="F36" s="698" t="s">
        <v>318</v>
      </c>
      <c r="G36" s="817" t="s">
        <v>972</v>
      </c>
      <c r="H36" s="816" t="s">
        <v>318</v>
      </c>
      <c r="I36" s="527" t="s">
        <v>972</v>
      </c>
      <c r="J36" s="694" t="s">
        <v>318</v>
      </c>
      <c r="K36" s="292" t="s">
        <v>973</v>
      </c>
      <c r="V36" s="508">
        <v>68</v>
      </c>
    </row>
    <row customHeight="1" ht="11.549999999999999">
      <c r="A37" s="508"/>
      <c r="C37" s="508"/>
      <c r="D37" s="350"/>
      <c r="E37" s="583" t="s">
        <v>974</v>
      </c>
      <c r="F37" s="575"/>
      <c r="G37" s="697"/>
      <c r="H37" s="697"/>
      <c r="I37" s="697"/>
      <c r="J37" s="697"/>
      <c r="K37" s="576"/>
      <c r="U37" s="508"/>
      <c r="V37" s="508">
        <v>11</v>
      </c>
    </row>
    <row customHeight="1" ht="71.25">
      <c r="A38" s="508"/>
      <c r="B38" s="508" t="s">
        <v>975</v>
      </c>
      <c r="C38" s="529"/>
      <c r="D38" s="695">
        <v>4</v>
      </c>
      <c r="E38" s="696" t="s">
        <v>976</v>
      </c>
      <c r="F38" s="698" t="s">
        <v>318</v>
      </c>
      <c r="G38" s="817" t="s">
        <v>972</v>
      </c>
      <c r="H38" s="818" t="s">
        <v>318</v>
      </c>
      <c r="I38" s="527" t="s">
        <v>972</v>
      </c>
      <c r="J38" s="524" t="s">
        <v>318</v>
      </c>
      <c r="K38" s="682" t="s">
        <v>977</v>
      </c>
      <c r="V38" s="508">
        <v>68</v>
      </c>
    </row>
    <row customHeight="1" ht="11.549999999999999">
      <c r="A39" s="508"/>
      <c r="C39" s="508"/>
      <c r="D39" s="350"/>
      <c r="E39" s="583" t="s">
        <v>978</v>
      </c>
      <c r="F39" s="575"/>
      <c r="G39" s="575"/>
      <c r="H39" s="699"/>
      <c r="I39" s="575"/>
      <c r="J39" s="699"/>
      <c r="K39" s="576"/>
      <c r="U39" s="508"/>
      <c r="V39" s="508">
        <v>11</v>
      </c>
    </row>
    <row customHeight="1" ht="22.5" hidden="1">
      <c r="A40" s="452" t="s">
        <v>83</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5BF48-CFF8-EACB-A278-29EA1139462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979</v>
      </c>
      <c r="H3" s="1159"/>
      <c r="AE3" s="762">
        <v>0</v>
      </c>
    </row>
    <row customHeight="1" ht="3">
      <c r="AE4" s="761">
        <v>3</v>
      </c>
    </row>
    <row customHeight="1" ht="27.299999999999997">
      <c r="F5" s="2251" t="str">
        <f>IP_NAME_FORM</f>
        <v>Форма 7. Информация об инвестиционных программах организации горячего водоснабжения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Филиал Восточный ООО "Компания коммунальной сферы"</v>
      </c>
      <c r="G6" s="2252"/>
      <c r="H6" s="2252"/>
      <c r="I6" s="2252"/>
      <c r="J6" s="2252"/>
      <c r="K6" s="2252"/>
      <c r="M6" s="585"/>
      <c r="AB6" s="1151"/>
      <c r="AE6" s="1634">
        <v>16</v>
      </c>
    </row>
    <row customHeight="1" ht="10.5">
      <c r="AE7" s="761">
        <v>10</v>
      </c>
    </row>
    <row customHeight="1" ht="10.5">
      <c r="A8" s="1054"/>
      <c r="B8" s="1054"/>
      <c r="C8" s="1054"/>
      <c r="F8" s="2104" t="s">
        <v>312</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89</v>
      </c>
      <c r="G9" s="2130" t="s">
        <v>979</v>
      </c>
      <c r="H9" s="2178" t="s">
        <v>980</v>
      </c>
      <c r="I9" s="2130" t="s">
        <v>981</v>
      </c>
      <c r="J9" s="2130" t="s">
        <v>982</v>
      </c>
      <c r="K9" s="2130" t="s">
        <v>983</v>
      </c>
      <c r="L9" s="2130" t="s">
        <v>984</v>
      </c>
      <c r="M9" s="2130" t="s">
        <v>985</v>
      </c>
      <c r="N9" s="2212" t="s">
        <v>986</v>
      </c>
      <c r="O9" s="2212"/>
      <c r="P9" s="2212"/>
      <c r="Q9" s="2402" t="s">
        <v>987</v>
      </c>
      <c r="R9" s="2403"/>
      <c r="S9" s="2403"/>
      <c r="T9" s="2404"/>
      <c r="U9" s="2402" t="s">
        <v>988</v>
      </c>
      <c r="V9" s="2403"/>
      <c r="W9" s="2403"/>
      <c r="X9" s="2404"/>
      <c r="Y9" s="2104" t="s">
        <v>989</v>
      </c>
      <c r="Z9" s="2105"/>
      <c r="AA9" s="2105"/>
      <c r="AB9" s="2106"/>
      <c r="AE9" s="761">
        <v>41</v>
      </c>
    </row>
    <row customHeight="1" ht="43.050000000000004">
      <c r="A10" s="908"/>
      <c r="B10" s="908"/>
      <c r="C10" s="908"/>
      <c r="F10" s="2178"/>
      <c r="G10" s="2178"/>
      <c r="H10" s="2235"/>
      <c r="I10" s="2178"/>
      <c r="J10" s="2178"/>
      <c r="K10" s="2178"/>
      <c r="L10" s="2178"/>
      <c r="M10" s="2178"/>
      <c r="N10" s="906" t="s">
        <v>990</v>
      </c>
      <c r="O10" s="906" t="s">
        <v>991</v>
      </c>
      <c r="P10" s="907" t="s">
        <v>992</v>
      </c>
      <c r="Q10" s="918" t="s">
        <v>90</v>
      </c>
      <c r="R10" s="918" t="s">
        <v>993</v>
      </c>
      <c r="S10" s="918" t="s">
        <v>994</v>
      </c>
      <c r="T10" s="919" t="s">
        <v>995</v>
      </c>
      <c r="U10" s="918" t="s">
        <v>90</v>
      </c>
      <c r="V10" s="918" t="s">
        <v>996</v>
      </c>
      <c r="W10" s="918" t="s">
        <v>994</v>
      </c>
      <c r="X10" s="919" t="s">
        <v>995</v>
      </c>
      <c r="Y10" s="304" t="s">
        <v>997</v>
      </c>
      <c r="Z10" s="2104" t="s">
        <v>89</v>
      </c>
      <c r="AA10" s="2106"/>
      <c r="AB10" s="1052" t="s">
        <v>998</v>
      </c>
      <c r="AE10" s="761">
        <v>41</v>
      </c>
    </row>
    <row s="1645" customFormat="1" customHeight="1" ht="5.25" hidden="1">
      <c r="A11" s="1055"/>
      <c r="B11" s="1055"/>
      <c r="C11" s="1055"/>
      <c r="E11" s="1053"/>
      <c r="F11" s="2409" t="s">
        <v>388</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999</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1000</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83</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2A691-35E8-400D-4028-6A6CBE742AA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горячего водоснабжения и отчетах об их исполнении</v>
      </c>
      <c r="G5" s="2251"/>
      <c r="H5" s="2251"/>
      <c r="I5" s="2251"/>
      <c r="J5" s="2251"/>
      <c r="K5" s="2251"/>
      <c r="L5" s="1138"/>
      <c r="M5" s="1138"/>
      <c r="AG5" s="909"/>
      <c r="AH5" s="1151"/>
      <c r="BG5" s="761">
        <v>26</v>
      </c>
    </row>
    <row customHeight="1" ht="10.5">
      <c r="F6" s="2179" t="str">
        <f>IF(org=0,"Не определено",org)</f>
        <v>Филиал Восточный ООО "Компания коммунальной сферы"</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312</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1001</v>
      </c>
      <c r="G9" s="2412" t="s">
        <v>1002</v>
      </c>
      <c r="H9" s="2413"/>
      <c r="I9" s="2130" t="s">
        <v>1003</v>
      </c>
      <c r="J9" s="2130"/>
      <c r="K9" s="2130" t="s">
        <v>1004</v>
      </c>
      <c r="L9" s="2130"/>
      <c r="M9" s="2130"/>
      <c r="N9" s="2130"/>
      <c r="O9" s="2130"/>
      <c r="P9" s="2130"/>
      <c r="Q9" s="2130"/>
      <c r="R9" s="2130"/>
      <c r="S9" s="2130"/>
      <c r="T9" s="2130"/>
      <c r="U9" s="2130"/>
      <c r="V9" s="2130"/>
      <c r="W9" s="2130"/>
      <c r="X9" s="2130"/>
      <c r="Y9" s="2130"/>
      <c r="Z9" s="2195" t="s">
        <v>1005</v>
      </c>
      <c r="AA9" s="2196"/>
      <c r="AB9" s="2130" t="s">
        <v>1006</v>
      </c>
      <c r="AC9" s="2130"/>
      <c r="AD9" s="2130"/>
      <c r="AE9" s="2130"/>
      <c r="AF9" s="2178" t="s">
        <v>1007</v>
      </c>
      <c r="AG9" s="2130" t="s">
        <v>1008</v>
      </c>
      <c r="AH9" s="2130"/>
      <c r="AI9" s="2178" t="s">
        <v>1009</v>
      </c>
      <c r="AJ9" s="2130" t="s">
        <v>1010</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1011</v>
      </c>
      <c r="L10" s="2104" t="s">
        <v>1012</v>
      </c>
      <c r="M10" s="2106"/>
      <c r="N10" s="2130" t="s">
        <v>1013</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1014</v>
      </c>
      <c r="M11" s="2178" t="s">
        <v>1015</v>
      </c>
      <c r="N11" s="2130" t="s">
        <v>1016</v>
      </c>
      <c r="O11" s="2130"/>
      <c r="P11" s="2421" t="s">
        <v>997</v>
      </c>
      <c r="Q11" s="2421" t="s">
        <v>1017</v>
      </c>
      <c r="R11" s="2421" t="s">
        <v>1018</v>
      </c>
      <c r="S11" s="2421" t="s">
        <v>1019</v>
      </c>
      <c r="T11" s="2421"/>
      <c r="U11" s="2421"/>
      <c r="V11" s="2421"/>
      <c r="W11" s="2421"/>
      <c r="X11" s="2421"/>
      <c r="Y11" s="2421"/>
      <c r="Z11" s="2197"/>
      <c r="AA11" s="2198"/>
      <c r="AB11" s="2130" t="s">
        <v>1020</v>
      </c>
      <c r="AC11" s="2130"/>
      <c r="AD11" s="2104" t="s">
        <v>1021</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90</v>
      </c>
      <c r="J12" s="1156" t="s">
        <v>1022</v>
      </c>
      <c r="K12" s="2130"/>
      <c r="L12" s="2235"/>
      <c r="M12" s="2235"/>
      <c r="N12" s="2130"/>
      <c r="O12" s="2130"/>
      <c r="P12" s="2421"/>
      <c r="Q12" s="2421"/>
      <c r="R12" s="2421"/>
      <c r="S12" s="1137" t="s">
        <v>87</v>
      </c>
      <c r="T12" s="1137" t="s">
        <v>88</v>
      </c>
      <c r="U12" s="1137" t="s">
        <v>86</v>
      </c>
      <c r="V12" s="1137" t="s">
        <v>1023</v>
      </c>
      <c r="W12" s="1137" t="s">
        <v>86</v>
      </c>
      <c r="X12" s="1137" t="s">
        <v>1024</v>
      </c>
      <c r="Y12" s="1137" t="s">
        <v>1025</v>
      </c>
      <c r="Z12" s="2203"/>
      <c r="AA12" s="2204"/>
      <c r="AB12" s="1144" t="s">
        <v>1026</v>
      </c>
      <c r="AC12" s="1144" t="s">
        <v>1027</v>
      </c>
      <c r="AD12" s="1144" t="s">
        <v>1026</v>
      </c>
      <c r="AE12" s="1144" t="s">
        <v>1027</v>
      </c>
      <c r="AF12" s="2235"/>
      <c r="AG12" s="1157" t="s">
        <v>1028</v>
      </c>
      <c r="AH12" s="1157" t="s">
        <v>1029</v>
      </c>
      <c r="AI12" s="2235"/>
      <c r="AJ12" s="1157" t="s">
        <v>1028</v>
      </c>
      <c r="AK12" s="1157" t="s">
        <v>1029</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1030</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83</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B0DC8-F8F5-AD3F-A5D8-B7CDB10249B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1"/>
      <c r="H5" s="2251"/>
      <c r="I5" s="2251"/>
      <c r="J5" s="2251"/>
      <c r="W5" s="1158">
        <v>26</v>
      </c>
    </row>
    <row customHeight="1" ht="10.5">
      <c r="F6" s="2179" t="str">
        <f>IF(org=0,"Не определено",org)</f>
        <v>Филиал Восточный ООО "Компания коммунальной сферы"</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312</v>
      </c>
      <c r="G9" s="2423"/>
      <c r="H9" s="2423"/>
      <c r="I9" s="2423"/>
      <c r="J9" s="2423"/>
      <c r="K9" s="1243"/>
      <c r="L9" s="1160"/>
      <c r="M9" s="1160"/>
      <c r="N9" s="1160"/>
      <c r="O9" s="1160"/>
      <c r="P9" s="1160"/>
      <c r="Q9" s="1160"/>
      <c r="R9" s="1160"/>
      <c r="S9" s="1160"/>
      <c r="T9" s="1160"/>
      <c r="U9" s="1160"/>
      <c r="V9" s="1160"/>
      <c r="W9" s="1158">
        <v>10</v>
      </c>
    </row>
    <row customHeight="1" ht="25.2">
      <c r="E10" s="1160"/>
      <c r="F10" s="2426" t="s">
        <v>89</v>
      </c>
      <c r="G10" s="2431" t="s">
        <v>1031</v>
      </c>
      <c r="H10" s="2429" t="s">
        <v>1032</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1033</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1034</v>
      </c>
      <c r="G14" s="2424" t="s">
        <v>1035</v>
      </c>
      <c r="H14" s="2424"/>
      <c r="I14" s="2424"/>
      <c r="J14" s="2424"/>
      <c r="K14" s="1237"/>
      <c r="W14" s="1158">
        <v>11</v>
      </c>
    </row>
    <row customHeight="1" ht="11.549999999999999">
      <c r="F15" s="1233">
        <v>1</v>
      </c>
      <c r="G15" s="693" t="s">
        <v>1036</v>
      </c>
      <c r="H15" s="1239">
        <f>SUM(I15:J15)</f>
        <v>0</v>
      </c>
      <c r="I15" s="1239">
        <f>SUM(I16:I27)</f>
        <v>0</v>
      </c>
      <c r="J15" s="1228"/>
      <c r="K15" s="1237"/>
      <c r="W15" s="1158">
        <v>11</v>
      </c>
    </row>
    <row customHeight="1" ht="24">
      <c r="F16" s="1233" t="s">
        <v>1037</v>
      </c>
      <c r="G16" s="1240" t="s">
        <v>1038</v>
      </c>
      <c r="H16" s="1239">
        <f>SUM(I16:J16)</f>
        <v>0</v>
      </c>
      <c r="I16" s="1238"/>
      <c r="J16" s="1228"/>
      <c r="K16" s="1237"/>
      <c r="W16" s="1158">
        <v>23</v>
      </c>
    </row>
    <row customHeight="1" ht="24">
      <c r="F17" s="1233" t="s">
        <v>1039</v>
      </c>
      <c r="G17" s="1240" t="s">
        <v>1040</v>
      </c>
      <c r="H17" s="1239">
        <f>SUM(I17:J17)</f>
        <v>0</v>
      </c>
      <c r="I17" s="1238"/>
      <c r="J17" s="1228"/>
      <c r="K17" s="1237"/>
      <c r="W17" s="1158">
        <v>23</v>
      </c>
    </row>
    <row customHeight="1" ht="35.699999999999996">
      <c r="F18" s="1233" t="s">
        <v>1041</v>
      </c>
      <c r="G18" s="1240" t="s">
        <v>1042</v>
      </c>
      <c r="H18" s="1239">
        <f>SUM(I18:J18)</f>
        <v>0</v>
      </c>
      <c r="I18" s="1238"/>
      <c r="J18" s="1228"/>
      <c r="K18" s="1237"/>
      <c r="W18" s="1158">
        <v>34</v>
      </c>
    </row>
    <row customHeight="1" ht="35.699999999999996">
      <c r="F19" s="1233" t="s">
        <v>1043</v>
      </c>
      <c r="G19" s="1240" t="s">
        <v>1044</v>
      </c>
      <c r="H19" s="1239">
        <f>SUM(I19:J19)</f>
        <v>0</v>
      </c>
      <c r="I19" s="1238"/>
      <c r="J19" s="1228"/>
      <c r="K19" s="1237"/>
      <c r="W19" s="1158">
        <v>34</v>
      </c>
    </row>
    <row customHeight="1" ht="48.29999999999999">
      <c r="F20" s="1233" t="s">
        <v>1045</v>
      </c>
      <c r="G20" s="1240" t="s">
        <v>1046</v>
      </c>
      <c r="H20" s="1239">
        <f>SUM(I20:J20)</f>
        <v>0</v>
      </c>
      <c r="I20" s="1238"/>
      <c r="J20" s="1228"/>
      <c r="K20" s="1237"/>
      <c r="W20" s="1158">
        <v>46</v>
      </c>
    </row>
    <row customHeight="1" ht="35.699999999999996">
      <c r="F21" s="1233" t="s">
        <v>1047</v>
      </c>
      <c r="G21" s="1240" t="s">
        <v>1048</v>
      </c>
      <c r="H21" s="1239">
        <f>SUM(I21:J21)</f>
        <v>0</v>
      </c>
      <c r="I21" s="1238"/>
      <c r="J21" s="1228"/>
      <c r="K21" s="1237"/>
      <c r="W21" s="1158">
        <v>34</v>
      </c>
    </row>
    <row customHeight="1" ht="35.699999999999996">
      <c r="F22" s="1233" t="s">
        <v>1049</v>
      </c>
      <c r="G22" s="1240" t="s">
        <v>1050</v>
      </c>
      <c r="H22" s="1239">
        <f>SUM(I22:J22)</f>
        <v>0</v>
      </c>
      <c r="I22" s="1238"/>
      <c r="J22" s="1228"/>
      <c r="K22" s="1237"/>
      <c r="W22" s="1158">
        <v>34</v>
      </c>
    </row>
    <row customHeight="1" ht="24">
      <c r="F23" s="1233" t="s">
        <v>1051</v>
      </c>
      <c r="G23" s="1240" t="s">
        <v>1052</v>
      </c>
      <c r="H23" s="1239">
        <f>SUM(I23:J23)</f>
        <v>0</v>
      </c>
      <c r="I23" s="1238"/>
      <c r="J23" s="1228"/>
      <c r="K23" s="1237"/>
      <c r="W23" s="1158">
        <v>23</v>
      </c>
    </row>
    <row customHeight="1" ht="24">
      <c r="F24" s="1233" t="s">
        <v>1053</v>
      </c>
      <c r="G24" s="1240" t="s">
        <v>1054</v>
      </c>
      <c r="H24" s="1239">
        <f>SUM(I24:J24)</f>
        <v>0</v>
      </c>
      <c r="I24" s="1238"/>
      <c r="J24" s="1228"/>
      <c r="K24" s="1237"/>
      <c r="W24" s="1158">
        <v>23</v>
      </c>
    </row>
    <row customHeight="1" ht="35.699999999999996">
      <c r="F25" s="1233" t="s">
        <v>1055</v>
      </c>
      <c r="G25" s="1240" t="s">
        <v>1056</v>
      </c>
      <c r="H25" s="1239">
        <f>SUM(I25:J25)</f>
        <v>0</v>
      </c>
      <c r="I25" s="1238"/>
      <c r="J25" s="1228"/>
      <c r="K25" s="1237"/>
      <c r="W25" s="1158">
        <v>34</v>
      </c>
    </row>
    <row customHeight="1" ht="35.699999999999996">
      <c r="F26" s="1233" t="s">
        <v>1057</v>
      </c>
      <c r="G26" s="1240" t="s">
        <v>1058</v>
      </c>
      <c r="H26" s="1239">
        <f>SUM(I26:J26)</f>
        <v>0</v>
      </c>
      <c r="I26" s="1238"/>
      <c r="J26" s="1228"/>
      <c r="K26" s="1237"/>
      <c r="W26" s="1158">
        <v>34</v>
      </c>
    </row>
    <row customHeight="1" ht="11.549999999999999">
      <c r="F27" s="1233" t="s">
        <v>1059</v>
      </c>
      <c r="G27" s="1240" t="s">
        <v>1060</v>
      </c>
      <c r="H27" s="1239">
        <f>SUM(I27:J27)</f>
        <v>0</v>
      </c>
      <c r="I27" s="1238"/>
      <c r="J27" s="1228"/>
      <c r="K27" s="1237"/>
      <c r="W27" s="1158">
        <v>11</v>
      </c>
    </row>
    <row customHeight="1" ht="11.549999999999999">
      <c r="F28" s="1233">
        <v>2</v>
      </c>
      <c r="G28" s="693" t="s">
        <v>1061</v>
      </c>
      <c r="H28" s="1239">
        <f>SUM(I28:J28)</f>
        <v>0</v>
      </c>
      <c r="I28" s="1239">
        <f>SUM(I29:I31)</f>
        <v>0</v>
      </c>
      <c r="J28" s="1228"/>
      <c r="K28" s="1237"/>
      <c r="W28" s="1158">
        <v>11</v>
      </c>
    </row>
    <row customHeight="1" ht="11.549999999999999">
      <c r="F29" s="1233" t="s">
        <v>724</v>
      </c>
      <c r="G29" s="1240" t="s">
        <v>1062</v>
      </c>
      <c r="H29" s="1239">
        <f>SUM(I29:J29)</f>
        <v>0</v>
      </c>
      <c r="I29" s="1238"/>
      <c r="J29" s="1228"/>
      <c r="K29" s="1237"/>
      <c r="W29" s="1158">
        <v>11</v>
      </c>
    </row>
    <row customHeight="1" ht="11.549999999999999">
      <c r="F30" s="1233" t="s">
        <v>319</v>
      </c>
      <c r="G30" s="1240" t="s">
        <v>1063</v>
      </c>
      <c r="H30" s="1239">
        <f>SUM(I30:J30)</f>
        <v>0</v>
      </c>
      <c r="I30" s="1238"/>
      <c r="J30" s="1228"/>
      <c r="K30" s="1237"/>
      <c r="W30" s="1158">
        <v>11</v>
      </c>
    </row>
    <row customHeight="1" ht="11.549999999999999">
      <c r="F31" s="1233" t="s">
        <v>322</v>
      </c>
      <c r="G31" s="1240" t="s">
        <v>1064</v>
      </c>
      <c r="H31" s="1239">
        <f>SUM(I31:J31)</f>
        <v>0</v>
      </c>
      <c r="I31" s="1238"/>
      <c r="J31" s="1228"/>
      <c r="K31" s="1237"/>
      <c r="W31" s="1158">
        <v>11</v>
      </c>
    </row>
    <row customHeight="1" ht="11.549999999999999">
      <c r="F32" s="1233">
        <v>3</v>
      </c>
      <c r="G32" s="693" t="s">
        <v>1065</v>
      </c>
      <c r="H32" s="1239">
        <f>SUM(I32:J32)</f>
        <v>0</v>
      </c>
      <c r="I32" s="1239">
        <f>SUM(I33:I34)</f>
        <v>0</v>
      </c>
      <c r="J32" s="1228"/>
      <c r="K32" s="1237"/>
      <c r="W32" s="1158">
        <v>11</v>
      </c>
    </row>
    <row customHeight="1" ht="48.29999999999999">
      <c r="F33" s="1233" t="s">
        <v>336</v>
      </c>
      <c r="G33" s="1240" t="s">
        <v>1066</v>
      </c>
      <c r="H33" s="1239">
        <f>SUM(I33:J33)</f>
        <v>0</v>
      </c>
      <c r="I33" s="1238"/>
      <c r="J33" s="1228"/>
      <c r="K33" s="1237"/>
      <c r="W33" s="1158">
        <v>46</v>
      </c>
    </row>
    <row customHeight="1" ht="11.549999999999999">
      <c r="F34" s="1233" t="s">
        <v>344</v>
      </c>
      <c r="G34" s="1240" t="s">
        <v>1067</v>
      </c>
      <c r="H34" s="1239">
        <f>SUM(I34:J34)</f>
        <v>0</v>
      </c>
      <c r="I34" s="1238"/>
      <c r="J34" s="1228"/>
      <c r="K34" s="1237"/>
      <c r="W34" s="1158">
        <v>11</v>
      </c>
    </row>
    <row customHeight="1" ht="11.549999999999999">
      <c r="F35" s="1233">
        <v>4</v>
      </c>
      <c r="G35" s="693" t="s">
        <v>1068</v>
      </c>
      <c r="H35" s="1239">
        <f>SUM(I35:J35)</f>
        <v>0</v>
      </c>
      <c r="I35" s="1238"/>
      <c r="J35" s="1228"/>
      <c r="K35" s="1237"/>
      <c r="W35" s="1158">
        <v>11</v>
      </c>
    </row>
    <row customHeight="1" ht="11.549999999999999">
      <c r="F36" s="1233"/>
      <c r="G36" s="696" t="s">
        <v>1069</v>
      </c>
      <c r="H36" s="1239">
        <f>SUM(I36:J36)</f>
        <v>0</v>
      </c>
      <c r="I36" s="1239">
        <f>SUM(I15,I28,I32,I35)</f>
        <v>0</v>
      </c>
      <c r="J36" s="1228"/>
      <c r="K36" s="1237"/>
      <c r="W36" s="1158">
        <v>11</v>
      </c>
    </row>
    <row customHeight="1" ht="29.25">
      <c r="F37" s="1234" t="s">
        <v>1070</v>
      </c>
      <c r="G37" s="2425" t="s">
        <v>1071</v>
      </c>
      <c r="H37" s="2425"/>
      <c r="I37" s="2425"/>
      <c r="J37" s="2425"/>
      <c r="K37" s="1237"/>
      <c r="W37" s="1158">
        <v>28</v>
      </c>
    </row>
    <row customHeight="1" ht="24">
      <c r="F38" s="1233" t="s">
        <v>110</v>
      </c>
      <c r="G38" s="693" t="s">
        <v>1072</v>
      </c>
      <c r="H38" s="1239">
        <f>SUM(I38:J38)</f>
        <v>0</v>
      </c>
      <c r="I38" s="1239">
        <f>SUM(I39,I44,I47)</f>
        <v>0</v>
      </c>
      <c r="J38" s="1228"/>
      <c r="K38" s="1237"/>
      <c r="W38" s="1158">
        <v>23</v>
      </c>
    </row>
    <row customHeight="1" ht="11.549999999999999">
      <c r="F39" s="1233" t="s">
        <v>1037</v>
      </c>
      <c r="G39" s="1240" t="s">
        <v>1036</v>
      </c>
      <c r="H39" s="1239">
        <f>SUM(I39:J39)</f>
        <v>0</v>
      </c>
      <c r="I39" s="1239">
        <f>SUM(I40:I43)</f>
        <v>0</v>
      </c>
      <c r="J39" s="1228"/>
      <c r="K39" s="1237"/>
      <c r="W39" s="1158">
        <v>11</v>
      </c>
    </row>
    <row customHeight="1" ht="24">
      <c r="F40" s="1233" t="s">
        <v>1073</v>
      </c>
      <c r="G40" s="1241" t="s">
        <v>1074</v>
      </c>
      <c r="H40" s="1239">
        <f>SUM(I40:J40)</f>
        <v>0</v>
      </c>
      <c r="I40" s="1238"/>
      <c r="J40" s="1228"/>
      <c r="K40" s="1237"/>
      <c r="W40" s="1158">
        <v>23</v>
      </c>
    </row>
    <row customHeight="1" ht="11.549999999999999">
      <c r="F41" s="1233" t="s">
        <v>1075</v>
      </c>
      <c r="G41" s="1241" t="s">
        <v>1076</v>
      </c>
      <c r="H41" s="1239">
        <f>SUM(I41:J41)</f>
        <v>0</v>
      </c>
      <c r="I41" s="1238"/>
      <c r="J41" s="1228"/>
      <c r="K41" s="1237"/>
      <c r="W41" s="1158">
        <v>11</v>
      </c>
    </row>
    <row customHeight="1" ht="11.549999999999999">
      <c r="F42" s="1233" t="s">
        <v>1077</v>
      </c>
      <c r="G42" s="1241" t="s">
        <v>1078</v>
      </c>
      <c r="H42" s="1239">
        <f>SUM(I42:J42)</f>
        <v>0</v>
      </c>
      <c r="I42" s="1238"/>
      <c r="J42" s="1228"/>
      <c r="K42" s="1237"/>
      <c r="W42" s="1158">
        <v>11</v>
      </c>
    </row>
    <row customHeight="1" ht="35.699999999999996">
      <c r="F43" s="1233" t="s">
        <v>1079</v>
      </c>
      <c r="G43" s="1241" t="s">
        <v>1080</v>
      </c>
      <c r="H43" s="1239">
        <f>SUM(I43:J43)</f>
        <v>0</v>
      </c>
      <c r="I43" s="1238"/>
      <c r="J43" s="1228"/>
      <c r="K43" s="1237"/>
      <c r="W43" s="1158">
        <v>34</v>
      </c>
    </row>
    <row customHeight="1" ht="11.549999999999999">
      <c r="F44" s="1233" t="s">
        <v>1039</v>
      </c>
      <c r="G44" s="1240" t="s">
        <v>1065</v>
      </c>
      <c r="H44" s="1239">
        <f>SUM(I44:J44)</f>
        <v>0</v>
      </c>
      <c r="I44" s="1239">
        <f>SUM(I45:I46)</f>
        <v>0</v>
      </c>
      <c r="J44" s="1228"/>
      <c r="K44" s="1237"/>
      <c r="W44" s="1158">
        <v>11</v>
      </c>
    </row>
    <row customHeight="1" ht="48.29999999999999">
      <c r="F45" s="1233" t="s">
        <v>1081</v>
      </c>
      <c r="G45" s="1241" t="s">
        <v>1066</v>
      </c>
      <c r="H45" s="1239">
        <f>SUM(I45:J45)</f>
        <v>0</v>
      </c>
      <c r="I45" s="1238"/>
      <c r="J45" s="1228"/>
      <c r="K45" s="1237"/>
      <c r="W45" s="1158">
        <v>46</v>
      </c>
    </row>
    <row customHeight="1" ht="11.549999999999999">
      <c r="F46" s="1233" t="s">
        <v>1082</v>
      </c>
      <c r="G46" s="1241" t="s">
        <v>1067</v>
      </c>
      <c r="H46" s="1239">
        <f>SUM(I46:J46)</f>
        <v>0</v>
      </c>
      <c r="I46" s="1238"/>
      <c r="J46" s="1228"/>
      <c r="K46" s="1237"/>
      <c r="W46" s="1158">
        <v>11</v>
      </c>
    </row>
    <row customHeight="1" ht="11.549999999999999">
      <c r="F47" s="1233" t="s">
        <v>1041</v>
      </c>
      <c r="G47" s="1240" t="s">
        <v>1083</v>
      </c>
      <c r="H47" s="1239">
        <f>SUM(I47:J47)</f>
        <v>0</v>
      </c>
      <c r="I47" s="1238"/>
      <c r="J47" s="1228"/>
      <c r="K47" s="1237"/>
      <c r="W47" s="1158">
        <v>11</v>
      </c>
    </row>
    <row customHeight="1" ht="24">
      <c r="F48" s="1233" t="s">
        <v>111</v>
      </c>
      <c r="G48" s="693" t="s">
        <v>1084</v>
      </c>
      <c r="H48" s="1239">
        <f>SUM(I48:J48)</f>
        <v>0</v>
      </c>
      <c r="I48" s="1239">
        <f>SUM(I49,I54,I57)</f>
        <v>0</v>
      </c>
      <c r="J48" s="1228"/>
      <c r="K48" s="1237"/>
      <c r="W48" s="1158">
        <v>23</v>
      </c>
    </row>
    <row customHeight="1" ht="11.549999999999999">
      <c r="F49" s="1233" t="s">
        <v>724</v>
      </c>
      <c r="G49" s="1240" t="s">
        <v>1036</v>
      </c>
      <c r="H49" s="1239">
        <f>SUM(I49:J49)</f>
        <v>0</v>
      </c>
      <c r="I49" s="1239">
        <f>SUM(I50:I53)</f>
        <v>0</v>
      </c>
      <c r="J49" s="1228"/>
      <c r="K49" s="1237"/>
      <c r="W49" s="1158">
        <v>11</v>
      </c>
    </row>
    <row customHeight="1" ht="24">
      <c r="F50" s="1233" t="s">
        <v>727</v>
      </c>
      <c r="G50" s="1241" t="s">
        <v>1074</v>
      </c>
      <c r="H50" s="1239">
        <f>SUM(I50:J50)</f>
        <v>0</v>
      </c>
      <c r="I50" s="1238"/>
      <c r="J50" s="1228"/>
      <c r="K50" s="1237"/>
      <c r="W50" s="1158">
        <v>23</v>
      </c>
    </row>
    <row customHeight="1" ht="11.549999999999999">
      <c r="F51" s="1233" t="s">
        <v>730</v>
      </c>
      <c r="G51" s="1241" t="s">
        <v>1076</v>
      </c>
      <c r="H51" s="1239">
        <f>SUM(I51:J51)</f>
        <v>0</v>
      </c>
      <c r="I51" s="1238"/>
      <c r="J51" s="1228"/>
      <c r="K51" s="1237"/>
      <c r="W51" s="1158">
        <v>11</v>
      </c>
    </row>
    <row customHeight="1" ht="11.549999999999999">
      <c r="F52" s="1233" t="s">
        <v>1085</v>
      </c>
      <c r="G52" s="1241" t="s">
        <v>1078</v>
      </c>
      <c r="H52" s="1239">
        <f>SUM(I52:J52)</f>
        <v>0</v>
      </c>
      <c r="I52" s="1238"/>
      <c r="J52" s="1228"/>
      <c r="K52" s="1237"/>
      <c r="W52" s="1158">
        <v>11</v>
      </c>
    </row>
    <row customHeight="1" ht="35.699999999999996">
      <c r="F53" s="1233" t="s">
        <v>1086</v>
      </c>
      <c r="G53" s="1241" t="s">
        <v>1080</v>
      </c>
      <c r="H53" s="1239">
        <f>SUM(I53:J53)</f>
        <v>0</v>
      </c>
      <c r="I53" s="1238"/>
      <c r="J53" s="1228"/>
      <c r="K53" s="1237"/>
      <c r="W53" s="1158">
        <v>34</v>
      </c>
    </row>
    <row customHeight="1" ht="11.549999999999999">
      <c r="F54" s="1233" t="s">
        <v>319</v>
      </c>
      <c r="G54" s="1240" t="s">
        <v>1065</v>
      </c>
      <c r="H54" s="1239">
        <f>SUM(I54:J54)</f>
        <v>0</v>
      </c>
      <c r="I54" s="1239">
        <f>SUM(I55:I56)</f>
        <v>0</v>
      </c>
      <c r="J54" s="1228"/>
      <c r="K54" s="1237"/>
      <c r="W54" s="1158">
        <v>11</v>
      </c>
    </row>
    <row customHeight="1" ht="48.29999999999999">
      <c r="F55" s="1233" t="s">
        <v>734</v>
      </c>
      <c r="G55" s="1241" t="s">
        <v>1066</v>
      </c>
      <c r="H55" s="1239">
        <f>SUM(I55:J55)</f>
        <v>0</v>
      </c>
      <c r="I55" s="1238"/>
      <c r="J55" s="1228"/>
      <c r="K55" s="1237"/>
      <c r="W55" s="1158">
        <v>46</v>
      </c>
    </row>
    <row customHeight="1" ht="11.549999999999999">
      <c r="F56" s="1233" t="s">
        <v>736</v>
      </c>
      <c r="G56" s="1241" t="s">
        <v>1067</v>
      </c>
      <c r="H56" s="1239">
        <f>SUM(I56:J56)</f>
        <v>0</v>
      </c>
      <c r="I56" s="1238"/>
      <c r="J56" s="1228"/>
      <c r="K56" s="1237"/>
      <c r="W56" s="1158">
        <v>11</v>
      </c>
    </row>
    <row customHeight="1" ht="11.549999999999999">
      <c r="F57" s="1233" t="s">
        <v>322</v>
      </c>
      <c r="G57" s="1240" t="s">
        <v>1083</v>
      </c>
      <c r="H57" s="1239">
        <f>SUM(I57:J57)</f>
        <v>0</v>
      </c>
      <c r="I57" s="1238"/>
      <c r="J57" s="1228"/>
      <c r="K57" s="1237"/>
      <c r="W57" s="1158">
        <v>11</v>
      </c>
    </row>
    <row customHeight="1" ht="11.549999999999999">
      <c r="F58" s="1233"/>
      <c r="G58" s="1242" t="s">
        <v>1069</v>
      </c>
      <c r="H58" s="1239">
        <f>SUM(I58:J58)</f>
        <v>0</v>
      </c>
      <c r="I58" s="1239">
        <f>SUM(I38,I48)</f>
        <v>0</v>
      </c>
      <c r="J58" s="1228"/>
      <c r="K58" s="1237"/>
      <c r="W58" s="1158">
        <v>11</v>
      </c>
    </row>
    <row customHeight="1" ht="10.5" hidden="1">
      <c r="A59" s="1169" t="s">
        <v>83</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8C0B8-5DB8-2AF8-1C59-4AFBD6472DC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Филиал Восточный ООО "Компания коммунальной сферы"</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1087</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1088</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312</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89</v>
      </c>
      <c r="G11" s="2208" t="s">
        <v>1089</v>
      </c>
      <c r="H11" s="2440" t="s">
        <v>1090</v>
      </c>
      <c r="I11" s="2440" t="s">
        <v>1091</v>
      </c>
      <c r="J11" s="2441"/>
      <c r="K11" s="2441"/>
      <c r="L11" s="2441"/>
      <c r="M11" s="2441"/>
      <c r="N11" s="2441"/>
      <c r="O11" s="2212" t="s">
        <v>1092</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1092</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1092</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1093</v>
      </c>
      <c r="P12" s="2212"/>
      <c r="Q12" s="2212"/>
      <c r="R12" s="2212"/>
      <c r="S12" s="2212" t="s">
        <v>1094</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1095</v>
      </c>
      <c r="BU12" s="2390"/>
      <c r="BV12" s="2390"/>
      <c r="BW12" s="2436"/>
      <c r="BX12" s="2389" t="s">
        <v>1096</v>
      </c>
      <c r="BY12" s="2390"/>
      <c r="BZ12" s="2390"/>
      <c r="CA12" s="2436"/>
      <c r="CB12" s="2389" t="s">
        <v>1097</v>
      </c>
      <c r="CC12" s="2436"/>
      <c r="CD12" s="2389" t="s">
        <v>1098</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1099</v>
      </c>
      <c r="CZ12" s="2390"/>
      <c r="DA12" s="2390"/>
      <c r="DB12" s="2390"/>
      <c r="DC12" s="2390"/>
      <c r="DD12" s="2436"/>
      <c r="DE12" s="2389" t="s">
        <v>1100</v>
      </c>
      <c r="DF12" s="2436"/>
      <c r="DG12" s="2389" t="s">
        <v>1098</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1101</v>
      </c>
      <c r="P13" s="2212"/>
      <c r="Q13" s="2212"/>
      <c r="R13" s="2212"/>
      <c r="S13" s="2339" t="s">
        <v>1102</v>
      </c>
      <c r="T13" s="2391"/>
      <c r="U13" s="2130" t="s">
        <v>1103</v>
      </c>
      <c r="V13" s="2130"/>
      <c r="W13" s="2130"/>
      <c r="X13" s="2130"/>
      <c r="Y13" s="2130" t="s">
        <v>1104</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1105</v>
      </c>
      <c r="BU13" s="2391"/>
      <c r="BV13" s="2339" t="s">
        <v>1106</v>
      </c>
      <c r="BW13" s="2391"/>
      <c r="BX13" s="2339" t="s">
        <v>1107</v>
      </c>
      <c r="BY13" s="2391"/>
      <c r="BZ13" s="2339" t="s">
        <v>1108</v>
      </c>
      <c r="CA13" s="2391"/>
      <c r="CB13" s="2339" t="s">
        <v>1109</v>
      </c>
      <c r="CC13" s="2391"/>
      <c r="CD13" s="2339" t="s">
        <v>1110</v>
      </c>
      <c r="CE13" s="2391"/>
      <c r="CF13" s="2339" t="s">
        <v>1111</v>
      </c>
      <c r="CG13" s="2391"/>
      <c r="CH13" s="2389" t="s">
        <v>1112</v>
      </c>
      <c r="CI13" s="2390"/>
      <c r="CJ13" s="2390"/>
      <c r="CK13" s="2436"/>
      <c r="CL13" s="2439"/>
      <c r="CM13" s="2437"/>
      <c r="CN13" s="2437"/>
      <c r="CO13" s="2437"/>
      <c r="CP13" s="2437"/>
      <c r="CQ13" s="2437"/>
      <c r="CR13" s="2437"/>
      <c r="CS13" s="2437"/>
      <c r="CT13" s="2437"/>
      <c r="CU13" s="2437"/>
      <c r="CV13" s="2437"/>
      <c r="CW13" s="2437"/>
      <c r="CX13" s="2456"/>
      <c r="CY13" s="2339" t="s">
        <v>1113</v>
      </c>
      <c r="CZ13" s="2391"/>
      <c r="DA13" s="2339" t="s">
        <v>1114</v>
      </c>
      <c r="DB13" s="2391"/>
      <c r="DC13" s="2339" t="s">
        <v>1115</v>
      </c>
      <c r="DD13" s="2391"/>
      <c r="DE13" s="2339" t="s">
        <v>1116</v>
      </c>
      <c r="DF13" s="2391"/>
      <c r="DG13" s="2389" t="s">
        <v>1117</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1118</v>
      </c>
      <c r="P14" s="2391"/>
      <c r="Q14" s="2339" t="s">
        <v>1119</v>
      </c>
      <c r="R14" s="2391"/>
      <c r="S14" s="2340"/>
      <c r="T14" s="2216"/>
      <c r="U14" s="2339" t="s">
        <v>851</v>
      </c>
      <c r="V14" s="2391"/>
      <c r="W14" s="2339" t="s">
        <v>854</v>
      </c>
      <c r="X14" s="2391"/>
      <c r="Y14" s="2339" t="s">
        <v>851</v>
      </c>
      <c r="Z14" s="2391"/>
      <c r="AA14" s="2339" t="s">
        <v>861</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1120</v>
      </c>
      <c r="CI14" s="2391"/>
      <c r="CJ14" s="2339" t="s">
        <v>1121</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1122</v>
      </c>
      <c r="DH14" s="2391"/>
      <c r="DI14" s="2339" t="s">
        <v>1123</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841</v>
      </c>
      <c r="P16" s="2436"/>
      <c r="Q16" s="2389" t="s">
        <v>843</v>
      </c>
      <c r="R16" s="2436"/>
      <c r="S16" s="2389" t="s">
        <v>847</v>
      </c>
      <c r="T16" s="2436"/>
      <c r="U16" s="2389" t="s">
        <v>852</v>
      </c>
      <c r="V16" s="2436"/>
      <c r="W16" s="2389" t="s">
        <v>855</v>
      </c>
      <c r="X16" s="2436"/>
      <c r="Y16" s="2389" t="s">
        <v>859</v>
      </c>
      <c r="Z16" s="2436"/>
      <c r="AA16" s="2389" t="s">
        <v>862</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574</v>
      </c>
      <c r="BU16" s="2436"/>
      <c r="BV16" s="2389" t="s">
        <v>574</v>
      </c>
      <c r="BW16" s="2436"/>
      <c r="BX16" s="2389" t="s">
        <v>574</v>
      </c>
      <c r="BY16" s="2436"/>
      <c r="BZ16" s="2389" t="s">
        <v>574</v>
      </c>
      <c r="CA16" s="2436"/>
      <c r="CB16" s="2389" t="s">
        <v>1124</v>
      </c>
      <c r="CC16" s="2436"/>
      <c r="CD16" s="2389" t="s">
        <v>574</v>
      </c>
      <c r="CE16" s="2436"/>
      <c r="CF16" s="2389" t="s">
        <v>1125</v>
      </c>
      <c r="CG16" s="2436"/>
      <c r="CH16" s="2389" t="s">
        <v>1126</v>
      </c>
      <c r="CI16" s="2436"/>
      <c r="CJ16" s="2389" t="s">
        <v>1126</v>
      </c>
      <c r="CK16" s="2436"/>
      <c r="CL16" s="2439"/>
      <c r="CM16" s="2437"/>
      <c r="CN16" s="2437"/>
      <c r="CO16" s="2437"/>
      <c r="CP16" s="2437"/>
      <c r="CQ16" s="2437"/>
      <c r="CR16" s="2437"/>
      <c r="CS16" s="2437"/>
      <c r="CT16" s="2437"/>
      <c r="CU16" s="2437"/>
      <c r="CV16" s="2437"/>
      <c r="CW16" s="2437"/>
      <c r="CX16" s="2456"/>
      <c r="CY16" s="2339" t="s">
        <v>574</v>
      </c>
      <c r="CZ16" s="2391"/>
      <c r="DA16" s="2339" t="s">
        <v>574</v>
      </c>
      <c r="DB16" s="2391"/>
      <c r="DC16" s="2339" t="s">
        <v>574</v>
      </c>
      <c r="DD16" s="2391"/>
      <c r="DE16" s="2389" t="s">
        <v>1124</v>
      </c>
      <c r="DF16" s="2436"/>
      <c r="DG16" s="2389" t="s">
        <v>1127</v>
      </c>
      <c r="DH16" s="2436"/>
      <c r="DI16" s="2389" t="s">
        <v>1127</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1128</v>
      </c>
      <c r="P17" s="1194" t="s">
        <v>1129</v>
      </c>
      <c r="Q17" s="1194" t="s">
        <v>1128</v>
      </c>
      <c r="R17" s="1194" t="s">
        <v>1129</v>
      </c>
      <c r="S17" s="1194" t="s">
        <v>1128</v>
      </c>
      <c r="T17" s="1194" t="s">
        <v>1129</v>
      </c>
      <c r="U17" s="1194" t="s">
        <v>1128</v>
      </c>
      <c r="V17" s="1194" t="s">
        <v>1129</v>
      </c>
      <c r="W17" s="1194" t="s">
        <v>1128</v>
      </c>
      <c r="X17" s="1194" t="s">
        <v>1129</v>
      </c>
      <c r="Y17" s="1194" t="s">
        <v>1128</v>
      </c>
      <c r="Z17" s="1194" t="s">
        <v>1129</v>
      </c>
      <c r="AA17" s="1194" t="s">
        <v>1128</v>
      </c>
      <c r="AB17" s="1194" t="s">
        <v>1129</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1128</v>
      </c>
      <c r="BU17" s="1194" t="s">
        <v>1129</v>
      </c>
      <c r="BV17" s="1194" t="s">
        <v>1128</v>
      </c>
      <c r="BW17" s="1194" t="s">
        <v>1129</v>
      </c>
      <c r="BX17" s="1194" t="s">
        <v>1128</v>
      </c>
      <c r="BY17" s="1194" t="s">
        <v>1129</v>
      </c>
      <c r="BZ17" s="1194" t="s">
        <v>1128</v>
      </c>
      <c r="CA17" s="1194" t="s">
        <v>1129</v>
      </c>
      <c r="CB17" s="1194" t="s">
        <v>1128</v>
      </c>
      <c r="CC17" s="1194" t="s">
        <v>1129</v>
      </c>
      <c r="CD17" s="1194" t="s">
        <v>1128</v>
      </c>
      <c r="CE17" s="1194" t="s">
        <v>1129</v>
      </c>
      <c r="CF17" s="1194" t="s">
        <v>1128</v>
      </c>
      <c r="CG17" s="1194" t="s">
        <v>1129</v>
      </c>
      <c r="CH17" s="1194" t="s">
        <v>1128</v>
      </c>
      <c r="CI17" s="1194" t="s">
        <v>1129</v>
      </c>
      <c r="CJ17" s="1194" t="s">
        <v>1128</v>
      </c>
      <c r="CK17" s="1194" t="s">
        <v>1129</v>
      </c>
      <c r="CL17" s="2439"/>
      <c r="CM17" s="2437"/>
      <c r="CN17" s="2437"/>
      <c r="CO17" s="2437"/>
      <c r="CP17" s="2437"/>
      <c r="CQ17" s="2437"/>
      <c r="CR17" s="2437"/>
      <c r="CS17" s="2437"/>
      <c r="CT17" s="2437"/>
      <c r="CU17" s="2437"/>
      <c r="CV17" s="2437"/>
      <c r="CW17" s="2437"/>
      <c r="CX17" s="2456"/>
      <c r="CY17" s="1194" t="s">
        <v>1128</v>
      </c>
      <c r="CZ17" s="1194" t="s">
        <v>1129</v>
      </c>
      <c r="DA17" s="1194" t="s">
        <v>1128</v>
      </c>
      <c r="DB17" s="1194" t="s">
        <v>1129</v>
      </c>
      <c r="DC17" s="1194" t="s">
        <v>1128</v>
      </c>
      <c r="DD17" s="1194" t="s">
        <v>1129</v>
      </c>
      <c r="DE17" s="1194" t="s">
        <v>1128</v>
      </c>
      <c r="DF17" s="1194" t="s">
        <v>1129</v>
      </c>
      <c r="DG17" s="1194" t="s">
        <v>1128</v>
      </c>
      <c r="DH17" s="1194" t="s">
        <v>1129</v>
      </c>
      <c r="DI17" s="1194" t="s">
        <v>1128</v>
      </c>
      <c r="DJ17" s="1194" t="s">
        <v>1129</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83</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5FDCD-14C7-EA18-7418-433E51EDAA8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256</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40"/>
      <c r="F5" s="2240"/>
      <c r="G5" s="2240"/>
      <c r="H5" s="2240"/>
      <c r="I5" s="540"/>
      <c r="S5" s="508">
        <v>38</v>
      </c>
    </row>
    <row customHeight="1" ht="15.75">
      <c r="C6" s="179"/>
      <c r="D6" s="2179" t="str">
        <f>IF(org=0,"Не определено",org)</f>
        <v>Филиал Восточный ООО "Компания коммунальной сферы"</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118</v>
      </c>
      <c r="S8" s="508">
        <v>1</v>
      </c>
    </row>
    <row customHeight="1" ht="15.75">
      <c r="C9" s="179"/>
      <c r="D9" s="714"/>
      <c r="E9" s="2370" t="s">
        <v>106</v>
      </c>
      <c r="F9" s="2371"/>
      <c r="G9" s="819" t="str">
        <f>IF(G8="","",INDEX(DIFFERENTIATION_UNMERGE_VD,MATCH(G8,DIFFERENTIATION_ID_DIFF,0)))</f>
        <v/>
      </c>
      <c r="H9" s="819">
        <f>IF(H8="","",INDEX(DIFFERENTIATION_UNMERGE_VD,MATCH(H8,DIFFERENTIATION_ID_DIFF,0)))</f>
        <v>0</v>
      </c>
      <c r="I9" s="2130" t="s">
        <v>313</v>
      </c>
      <c r="S9" s="508">
        <v>15</v>
      </c>
    </row>
    <row s="1638" customFormat="1" customHeight="1" ht="15.75">
      <c r="A10" s="762"/>
      <c r="C10" s="179"/>
      <c r="D10" s="714"/>
      <c r="E10" s="2370" t="s">
        <v>580</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581</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312</v>
      </c>
      <c r="E12" s="2373"/>
      <c r="F12" s="2373"/>
      <c r="G12" s="890"/>
      <c r="H12" s="890"/>
      <c r="I12" s="2130"/>
      <c r="R12" s="678"/>
      <c r="S12" s="761">
        <v>15</v>
      </c>
    </row>
    <row customHeight="1" ht="35.699999999999996">
      <c r="C13" s="179"/>
      <c r="D13" s="764" t="s">
        <v>89</v>
      </c>
      <c r="E13" s="763" t="s">
        <v>314</v>
      </c>
      <c r="F13" s="763" t="s">
        <v>582</v>
      </c>
      <c r="G13" s="811" t="s">
        <v>315</v>
      </c>
      <c r="H13" s="757" t="s">
        <v>315</v>
      </c>
      <c r="I13" s="2130"/>
      <c r="S13" s="508">
        <v>34</v>
      </c>
    </row>
    <row customHeight="1" ht="15" hidden="1">
      <c r="C14" s="179"/>
      <c r="D14" s="596" t="s">
        <v>110</v>
      </c>
      <c r="E14" s="596" t="s">
        <v>111</v>
      </c>
      <c r="F14" s="596" t="s">
        <v>91</v>
      </c>
      <c r="G14" s="662" t="str">
        <f>G1&amp;".1"</f>
        <v>.1</v>
      </c>
      <c r="H14" s="662" t="str">
        <f>H1&amp;".1"</f>
        <v>4.1</v>
      </c>
      <c r="I14" s="292"/>
      <c r="S14" s="508">
        <v>0</v>
      </c>
    </row>
    <row customHeight="1" ht="15.75">
      <c r="A15" s="508"/>
      <c r="C15" s="529"/>
      <c r="D15" s="524">
        <v>1</v>
      </c>
      <c r="E15" s="1933" t="str">
        <f>TP_P_A</f>
        <v>Количество поданных заявлений </v>
      </c>
      <c r="F15" s="524" t="s">
        <v>1130</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8">
        <v>15</v>
      </c>
    </row>
    <row customHeight="1" ht="15.75">
      <c r="A16" s="508"/>
      <c r="C16" s="529"/>
      <c r="D16" s="524">
        <v>2</v>
      </c>
      <c r="E16" s="1933" t="str">
        <f>TP_P_B</f>
        <v>Количество исполненных заявлений </v>
      </c>
      <c r="F16" s="524" t="s">
        <v>1130</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1130</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горячего водоснабжения</v>
      </c>
      <c r="F18" s="524" t="s">
        <v>318</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8">
        <v>57</v>
      </c>
    </row>
    <row customHeight="1" ht="15" hidden="1">
      <c r="D20" s="512" t="s">
        <v>1131</v>
      </c>
      <c r="E20" s="691"/>
      <c r="F20" s="512"/>
      <c r="G20" s="512"/>
      <c r="H20" s="512"/>
      <c r="I20" s="1766"/>
      <c r="S20" s="508">
        <v>0</v>
      </c>
    </row>
    <row customHeight="1" ht="29.25">
      <c r="C21" s="454"/>
      <c r="D21" s="542" t="s">
        <v>325</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8">
        <v>28</v>
      </c>
    </row>
    <row customHeight="1" ht="15.75">
      <c r="A22" s="508"/>
      <c r="C22" s="508"/>
      <c r="D22" s="350"/>
      <c r="E22" s="583" t="s">
        <v>1132</v>
      </c>
      <c r="F22" s="575"/>
      <c r="G22" s="575"/>
      <c r="H22" s="575"/>
      <c r="I22" s="2174"/>
      <c r="R22" s="508"/>
      <c r="S22" s="508">
        <v>15</v>
      </c>
    </row>
    <row customHeight="1" ht="22.5" hidden="1">
      <c r="A23" s="452" t="s">
        <v>83</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ECB6B-9F28-6308-7A88-861F39448AA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8"/>
      <c r="F5" s="2458"/>
      <c r="G5" s="2459"/>
      <c r="Q5" s="86">
        <v>28</v>
      </c>
    </row>
    <row s="1638" customFormat="1" customHeight="1" ht="18.75">
      <c r="A6" s="885"/>
      <c r="B6" s="420"/>
      <c r="C6" s="379"/>
      <c r="D6" s="2460" t="str">
        <f>IF(org=0,"Не определено",org)</f>
        <v>Филиал Восточный ООО "Компания коммунальной сферы"</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312</v>
      </c>
      <c r="E9" s="2212"/>
      <c r="F9" s="2212"/>
      <c r="G9" s="2392" t="s">
        <v>313</v>
      </c>
      <c r="Q9" s="86">
        <v>14</v>
      </c>
    </row>
    <row customHeight="1" ht="24">
      <c r="C10" s="99"/>
      <c r="D10" s="108" t="s">
        <v>89</v>
      </c>
      <c r="E10" s="111" t="s">
        <v>314</v>
      </c>
      <c r="F10" s="111" t="s">
        <v>402</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1" t="s">
        <v>318</v>
      </c>
      <c r="G12" s="154"/>
      <c r="Q12" s="86">
        <v>62</v>
      </c>
    </row>
    <row customHeight="1" ht="24">
      <c r="A13" s="195"/>
      <c r="C13" s="99"/>
      <c r="D13" s="150" t="s">
        <v>1037</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318</v>
      </c>
      <c r="G13" s="154"/>
      <c r="Q13" s="86">
        <v>23</v>
      </c>
    </row>
    <row customHeight="1" ht="14.699999999999998">
      <c r="A14" s="195"/>
      <c r="C14" s="99"/>
      <c r="D14" s="150" t="s">
        <v>1073</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1133</v>
      </c>
      <c r="F15" s="204"/>
      <c r="G15" s="2174"/>
      <c r="Q15" s="86">
        <v>15</v>
      </c>
    </row>
    <row customHeight="1" ht="14.699999999999998">
      <c r="A16" s="195"/>
      <c r="C16" s="99"/>
      <c r="D16" s="150" t="s">
        <v>1039</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1" t="s">
        <v>318</v>
      </c>
      <c r="G16" s="340"/>
      <c r="Q16" s="86">
        <v>14</v>
      </c>
    </row>
    <row customHeight="1" ht="14.699999999999998">
      <c r="A17" s="195"/>
      <c r="C17" s="99"/>
      <c r="D17" s="150" t="s">
        <v>1081</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1134</v>
      </c>
      <c r="F18" s="341"/>
      <c r="G18" s="2174"/>
      <c r="I18" s="353"/>
      <c r="J18" s="353"/>
      <c r="Q18" s="345">
        <v>21</v>
      </c>
    </row>
    <row s="1638" customFormat="1" customHeight="1" ht="256.5" hidden="1">
      <c r="A19" s="346"/>
      <c r="B19" s="420"/>
      <c r="C19" s="379"/>
      <c r="D19" s="887" t="s">
        <v>1041</v>
      </c>
      <c r="E19" s="886" t="s">
        <v>1135</v>
      </c>
      <c r="F19" s="388"/>
      <c r="G19" s="340" t="s">
        <v>1136</v>
      </c>
      <c r="I19" s="503"/>
      <c r="J19" s="503"/>
      <c r="Q19" s="761">
        <v>0</v>
      </c>
    </row>
    <row s="1638" customFormat="1" customHeight="1" ht="14.699999999999998">
      <c r="A20" s="346"/>
      <c r="B20" s="149"/>
      <c r="C20" s="310"/>
      <c r="D20" s="888">
        <v>2</v>
      </c>
      <c r="E20" s="333" t="s">
        <v>1137</v>
      </c>
      <c r="F20" s="201" t="s">
        <v>318</v>
      </c>
      <c r="G20" s="340"/>
      <c r="I20" s="353"/>
      <c r="J20" s="353"/>
      <c r="Q20" s="345">
        <v>14</v>
      </c>
    </row>
    <row s="1638" customFormat="1" customHeight="1" ht="18.75" hidden="1">
      <c r="A21" s="346"/>
      <c r="B21" s="149"/>
      <c r="C21" s="310"/>
      <c r="D21" s="336" t="s">
        <v>652</v>
      </c>
      <c r="E21" s="335"/>
      <c r="F21" s="334"/>
      <c r="G21" s="344"/>
      <c r="H21" s="337"/>
      <c r="I21" s="353"/>
      <c r="J21" s="353"/>
      <c r="Q21" s="345">
        <v>0</v>
      </c>
    </row>
    <row customHeight="1" ht="15.75">
      <c r="A22" s="195"/>
      <c r="C22" s="99"/>
      <c r="D22" s="112"/>
      <c r="E22" s="206" t="s">
        <v>334</v>
      </c>
      <c r="F22" s="341"/>
      <c r="G22" s="342"/>
      <c r="Q22" s="86">
        <v>15</v>
      </c>
    </row>
    <row s="1638" customFormat="1" customHeight="1" ht="22.5" hidden="1">
      <c r="A23" s="346"/>
      <c r="B23" s="1163"/>
      <c r="C23" s="379"/>
      <c r="D23" s="1676" t="s">
        <v>111</v>
      </c>
      <c r="E23" s="200" t="s">
        <v>1138</v>
      </c>
      <c r="F23" s="1673" t="s">
        <v>318</v>
      </c>
      <c r="G23" s="348"/>
      <c r="I23" s="1627"/>
      <c r="J23" s="1627"/>
      <c r="Q23" s="1634">
        <v>0</v>
      </c>
    </row>
    <row s="1638" customFormat="1" customHeight="1" ht="14.25" hidden="1">
      <c r="A24" s="346"/>
      <c r="B24" s="1163"/>
      <c r="C24" s="379"/>
      <c r="D24" s="1676" t="s">
        <v>724</v>
      </c>
      <c r="E24" s="1675" t="s">
        <v>1139</v>
      </c>
      <c r="F24" s="1673" t="s">
        <v>318</v>
      </c>
      <c r="G24" s="340"/>
      <c r="I24" s="1627"/>
      <c r="J24" s="1627"/>
      <c r="Q24" s="1634">
        <v>0</v>
      </c>
    </row>
    <row s="1638" customFormat="1" customHeight="1" ht="14.25" hidden="1">
      <c r="A25" s="346"/>
      <c r="B25" s="1163"/>
      <c r="C25" s="379"/>
      <c r="D25" s="1676" t="s">
        <v>727</v>
      </c>
      <c r="E25" s="198"/>
      <c r="F25" s="388"/>
      <c r="G25" s="2172" t="s">
        <v>1140</v>
      </c>
      <c r="I25" s="1627"/>
      <c r="J25" s="1627"/>
      <c r="Q25" s="1634">
        <v>0</v>
      </c>
    </row>
    <row s="1638" customFormat="1" customHeight="1" ht="22.5" hidden="1">
      <c r="A26" s="346"/>
      <c r="B26" s="1163"/>
      <c r="C26" s="379"/>
      <c r="D26" s="350"/>
      <c r="E26" s="352" t="s">
        <v>1141</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83</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3F908-FF08-FA61-5218-5012869B6D58}" mc:Ignorable="x14ac xr xr2 xr3">
  <sheetPr>
    <tabColor theme="6" tint="0.4"/>
  </sheetPr>
  <dimension ref="A1:M58"/>
  <sheetViews>
    <sheetView showGridLines="0" zoomScale="90" workbookViewId="0">
      <pane xSplit="6" ySplit="21" topLeftCell="G40" activePane="bottomRight" state="frozen"/>
      <selection pane="bottomLeft" activeCell="A22" sqref="A22"/>
      <selection pane="topRight" activeCell="G1" sqref="G1"/>
      <selection pane="bottomRight" activeCell="G54" sqref="G54"/>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256</v>
      </c>
      <c r="D2" s="1676"/>
      <c r="E2" s="202"/>
      <c r="F2" s="1673"/>
      <c r="G2" s="1673" t="s">
        <v>318</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256</v>
      </c>
      <c r="D4" s="1676"/>
      <c r="E4" s="208" t="s">
        <v>1142</v>
      </c>
      <c r="F4" s="1673"/>
      <c r="G4" s="260"/>
      <c r="H4" s="1673" t="s">
        <v>318</v>
      </c>
      <c r="K4" s="1627"/>
      <c r="L4" s="1627"/>
      <c r="M4" s="1634">
        <v>0</v>
      </c>
    </row>
    <row s="1638" customFormat="1" customHeight="1" ht="14.25" hidden="1">
      <c r="A5" s="1365"/>
      <c r="B5" s="1163"/>
      <c r="C5" s="347"/>
      <c r="K5" s="1627"/>
      <c r="L5" s="1627"/>
      <c r="M5" s="1634">
        <v>0</v>
      </c>
    </row>
    <row s="1638" customFormat="1" customHeight="1" ht="18.75" hidden="1">
      <c r="A6" s="1686"/>
      <c r="B6" s="1163"/>
      <c r="C6" s="1733" t="s">
        <v>256</v>
      </c>
      <c r="D6" s="1676"/>
      <c r="E6" s="209" t="s">
        <v>1143</v>
      </c>
      <c r="F6" s="1673"/>
      <c r="G6" s="260"/>
      <c r="H6" s="1673" t="s">
        <v>318</v>
      </c>
      <c r="K6" s="1627"/>
      <c r="L6" s="1627"/>
      <c r="M6" s="1634">
        <v>0</v>
      </c>
    </row>
    <row s="1638" customFormat="1" customHeight="1" ht="14.25" hidden="1">
      <c r="A7" s="1365"/>
      <c r="B7" s="1163"/>
      <c r="C7" s="347"/>
      <c r="K7" s="1627"/>
      <c r="L7" s="1627"/>
      <c r="M7" s="1634">
        <v>0</v>
      </c>
    </row>
    <row s="1638" customFormat="1" customHeight="1" ht="18.75" hidden="1">
      <c r="A8" s="1686"/>
      <c r="B8" s="1163"/>
      <c r="C8" s="1733" t="s">
        <v>256</v>
      </c>
      <c r="D8" s="1676"/>
      <c r="E8" s="209" t="s">
        <v>1144</v>
      </c>
      <c r="F8" s="1673"/>
      <c r="G8" s="260"/>
      <c r="H8" s="1673" t="s">
        <v>318</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256</v>
      </c>
      <c r="D10" s="1676"/>
      <c r="E10" s="209" t="s">
        <v>1145</v>
      </c>
      <c r="F10" s="1673"/>
      <c r="G10" s="1677"/>
      <c r="H10" s="1673" t="s">
        <v>318</v>
      </c>
      <c r="K10" s="1627"/>
      <c r="L10" s="1627" t="s">
        <v>1146</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8"/>
      <c r="F14" s="2458"/>
      <c r="G14" s="2458"/>
      <c r="H14" s="2459"/>
      <c r="J14" s="1634"/>
      <c r="M14" s="86">
        <v>28</v>
      </c>
    </row>
    <row s="1638" customFormat="1" customHeight="1" ht="14.699999999999998">
      <c r="A15" s="1365"/>
      <c r="B15" s="1163"/>
      <c r="C15" s="379"/>
      <c r="D15" s="2460" t="str">
        <f>IF(org=0,"Не определено",org)</f>
        <v>Филиал Восточный ООО "Компания коммунальной сферы"</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312</v>
      </c>
      <c r="E18" s="2212"/>
      <c r="F18" s="2212"/>
      <c r="G18" s="2212"/>
      <c r="H18" s="2212"/>
      <c r="I18" s="2392" t="s">
        <v>313</v>
      </c>
      <c r="M18" s="86">
        <v>21</v>
      </c>
    </row>
    <row customHeight="1" ht="22.049999999999997">
      <c r="C19" s="99"/>
      <c r="D19" s="108" t="s">
        <v>89</v>
      </c>
      <c r="E19" s="111" t="s">
        <v>314</v>
      </c>
      <c r="F19" s="111"/>
      <c r="G19" s="111" t="s">
        <v>315</v>
      </c>
      <c r="H19" s="111" t="s">
        <v>402</v>
      </c>
      <c r="I19" s="2392"/>
      <c r="M19" s="86">
        <v>21</v>
      </c>
    </row>
    <row customHeight="1" ht="12" hidden="1">
      <c r="C20" s="99"/>
      <c r="D20" s="90"/>
      <c r="E20" s="90"/>
      <c r="F20" s="90"/>
      <c r="G20" s="90"/>
      <c r="H20" s="90"/>
      <c r="I20" s="90"/>
      <c r="M20" s="86">
        <v>0</v>
      </c>
    </row>
    <row customHeight="1" ht="14.699999999999998">
      <c r="A21" s="1686"/>
      <c r="C21" s="99"/>
      <c r="D21" s="150">
        <v>1</v>
      </c>
      <c r="E21" s="2464" t="s">
        <v>1147</v>
      </c>
      <c r="F21" s="2464"/>
      <c r="G21" s="2464"/>
      <c r="H21" s="2464"/>
      <c r="I21" s="211"/>
      <c r="M21" s="86">
        <v>14</v>
      </c>
    </row>
    <row customHeight="1" ht="21">
      <c r="A22" s="1686"/>
      <c r="C22" s="99"/>
      <c r="D22" s="150" t="s">
        <v>1037</v>
      </c>
      <c r="E22" s="197" t="s">
        <v>1148</v>
      </c>
      <c r="F22" s="201"/>
      <c r="G22" s="1740">
        <v>43215</v>
      </c>
      <c r="H22" s="201" t="s">
        <v>318</v>
      </c>
      <c r="I22" s="154" t="s">
        <v>1149</v>
      </c>
      <c r="M22" s="86">
        <v>20</v>
      </c>
    </row>
    <row customHeight="1" ht="60">
      <c r="A23" s="1686"/>
      <c r="C23" s="99"/>
      <c r="D23" s="150" t="s">
        <v>1039</v>
      </c>
      <c r="E23" s="197" t="s">
        <v>1150</v>
      </c>
      <c r="F23" s="201"/>
      <c r="G23" s="4018" t="s">
        <v>1151</v>
      </c>
      <c r="H23" s="4019" t="s">
        <v>1152</v>
      </c>
      <c r="I23" s="261" t="s">
        <v>1153</v>
      </c>
      <c r="M23" s="86">
        <v>57</v>
      </c>
    </row>
    <row customHeight="1" ht="15">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1"/>
      <c r="G24" s="201" t="s">
        <v>318</v>
      </c>
      <c r="H24" s="4019" t="s">
        <v>1154</v>
      </c>
      <c r="I24" s="262" t="s">
        <v>647</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5">
      <c r="A26" s="1686"/>
      <c r="C26" s="99"/>
      <c r="D26" s="150" t="s">
        <v>336</v>
      </c>
      <c r="E26" s="202" t="s">
        <v>1155</v>
      </c>
      <c r="F26" s="201"/>
      <c r="G26" s="201" t="s">
        <v>318</v>
      </c>
      <c r="H26" s="4019" t="s">
        <v>1156</v>
      </c>
      <c r="I26" s="2172" t="s">
        <v>1157</v>
      </c>
      <c r="M26" s="86">
        <v>14</v>
      </c>
    </row>
    <row customHeight="1" ht="15.75">
      <c r="A27" s="1686" t="s">
        <v>110</v>
      </c>
      <c r="C27" s="99"/>
      <c r="D27" s="112"/>
      <c r="E27" s="206" t="s">
        <v>334</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3"/>
      <c r="G28" s="2463"/>
      <c r="H28" s="2463"/>
      <c r="I28" s="259"/>
      <c r="M28" s="86">
        <v>38</v>
      </c>
    </row>
    <row customHeight="1" ht="21">
      <c r="A29" s="1686"/>
      <c r="C29" s="99"/>
      <c r="D29" s="150" t="s">
        <v>769</v>
      </c>
      <c r="E29" s="208" t="s">
        <v>1142</v>
      </c>
      <c r="F29" s="201"/>
      <c r="G29" s="260" t="s">
        <v>1158</v>
      </c>
      <c r="H29" s="201" t="s">
        <v>318</v>
      </c>
      <c r="I29" s="2172" t="s">
        <v>1159</v>
      </c>
      <c r="M29" s="86">
        <v>20</v>
      </c>
    </row>
    <row s="1638" customFormat="1" customHeight="1" ht="18.75">
      <c r="A30" s="1686"/>
      <c r="B30" s="1369"/>
      <c r="C30" s="1733" t="s">
        <v>256</v>
      </c>
      <c r="D30" s="2207" t="s">
        <v>811</v>
      </c>
      <c r="E30" s="2406" t="s">
        <v>1142</v>
      </c>
      <c r="F30" s="2580"/>
      <c r="G30" s="2572" t="s">
        <v>1160</v>
      </c>
      <c r="H30" s="2580" t="s">
        <v>318</v>
      </c>
      <c r="I30" s="1638"/>
      <c r="J30" s="1638"/>
      <c r="K30" s="1627"/>
      <c r="L30" s="1627"/>
      <c r="M30" s="1638">
        <v>0</v>
      </c>
    </row>
    <row s="1638" customFormat="1" customHeight="1" ht="18.75">
      <c r="A31" s="1686"/>
      <c r="B31" s="1369"/>
      <c r="C31" s="1733" t="s">
        <v>256</v>
      </c>
      <c r="D31" s="2207" t="s">
        <v>814</v>
      </c>
      <c r="E31" s="2406" t="s">
        <v>1142</v>
      </c>
      <c r="F31" s="2580"/>
      <c r="G31" s="2572" t="s">
        <v>1161</v>
      </c>
      <c r="H31" s="2580" t="s">
        <v>318</v>
      </c>
      <c r="I31" s="1638"/>
      <c r="J31" s="1638"/>
      <c r="K31" s="1627"/>
      <c r="L31" s="1627"/>
      <c r="M31" s="1638">
        <v>0</v>
      </c>
    </row>
    <row s="1638" customFormat="1" customHeight="1" ht="18.75">
      <c r="A32" s="1686"/>
      <c r="B32" s="1369"/>
      <c r="C32" s="1733" t="s">
        <v>256</v>
      </c>
      <c r="D32" s="2207" t="s">
        <v>892</v>
      </c>
      <c r="E32" s="2406" t="s">
        <v>1142</v>
      </c>
      <c r="F32" s="2580"/>
      <c r="G32" s="2572" t="s">
        <v>1162</v>
      </c>
      <c r="H32" s="2580" t="s">
        <v>318</v>
      </c>
      <c r="I32" s="1638"/>
      <c r="J32" s="1638"/>
      <c r="K32" s="1627"/>
      <c r="L32" s="1627"/>
      <c r="M32" s="1638">
        <v>0</v>
      </c>
    </row>
    <row s="1638" customFormat="1" customHeight="1" ht="18.75">
      <c r="A33" s="1686"/>
      <c r="B33" s="1369"/>
      <c r="C33" s="1733" t="s">
        <v>256</v>
      </c>
      <c r="D33" s="2207" t="s">
        <v>894</v>
      </c>
      <c r="E33" s="2406" t="s">
        <v>1142</v>
      </c>
      <c r="F33" s="2580"/>
      <c r="G33" s="2572" t="s">
        <v>1163</v>
      </c>
      <c r="H33" s="2580" t="s">
        <v>318</v>
      </c>
      <c r="I33" s="1638"/>
      <c r="J33" s="1638"/>
      <c r="K33" s="1627"/>
      <c r="L33" s="1627"/>
      <c r="M33" s="1638">
        <v>0</v>
      </c>
    </row>
    <row s="1638" customFormat="1" customHeight="1" ht="18.75">
      <c r="A34" s="1686"/>
      <c r="B34" s="1369"/>
      <c r="C34" s="1733" t="s">
        <v>256</v>
      </c>
      <c r="D34" s="2207" t="s">
        <v>941</v>
      </c>
      <c r="E34" s="2406" t="s">
        <v>1142</v>
      </c>
      <c r="F34" s="2580"/>
      <c r="G34" s="2572" t="s">
        <v>1164</v>
      </c>
      <c r="H34" s="2580" t="s">
        <v>318</v>
      </c>
      <c r="I34" s="1638"/>
      <c r="J34" s="1638"/>
      <c r="K34" s="1627"/>
      <c r="L34" s="1627"/>
      <c r="M34" s="1638">
        <v>0</v>
      </c>
    </row>
    <row s="1638" customFormat="1" customHeight="1" ht="18.75">
      <c r="A35" s="1686"/>
      <c r="B35" s="1369"/>
      <c r="C35" s="1733" t="s">
        <v>256</v>
      </c>
      <c r="D35" s="2207" t="s">
        <v>942</v>
      </c>
      <c r="E35" s="2406" t="s">
        <v>1142</v>
      </c>
      <c r="F35" s="2580"/>
      <c r="G35" s="2572" t="s">
        <v>1165</v>
      </c>
      <c r="H35" s="2580" t="s">
        <v>318</v>
      </c>
      <c r="I35" s="1638"/>
      <c r="J35" s="1638"/>
      <c r="K35" s="1627"/>
      <c r="L35" s="1627"/>
      <c r="M35" s="1638">
        <v>0</v>
      </c>
    </row>
    <row s="1638" customFormat="1" customHeight="1" ht="18.75">
      <c r="A36" s="1686"/>
      <c r="B36" s="1369"/>
      <c r="C36" s="1733" t="s">
        <v>256</v>
      </c>
      <c r="D36" s="2207" t="s">
        <v>1166</v>
      </c>
      <c r="E36" s="2406" t="s">
        <v>1142</v>
      </c>
      <c r="F36" s="2580"/>
      <c r="G36" s="2572" t="s">
        <v>1167</v>
      </c>
      <c r="H36" s="2580" t="s">
        <v>318</v>
      </c>
      <c r="I36" s="1638"/>
      <c r="J36" s="1638"/>
      <c r="K36" s="1627"/>
      <c r="L36" s="1627"/>
      <c r="M36" s="1638">
        <v>0</v>
      </c>
    </row>
    <row s="1638" customFormat="1" customHeight="1" ht="18.75">
      <c r="A37" s="1686"/>
      <c r="B37" s="1369"/>
      <c r="C37" s="1733" t="s">
        <v>256</v>
      </c>
      <c r="D37" s="2207" t="s">
        <v>1168</v>
      </c>
      <c r="E37" s="2406" t="s">
        <v>1142</v>
      </c>
      <c r="F37" s="2580"/>
      <c r="G37" s="2572" t="s">
        <v>1169</v>
      </c>
      <c r="H37" s="2580" t="s">
        <v>318</v>
      </c>
      <c r="I37" s="1638"/>
      <c r="J37" s="1638"/>
      <c r="K37" s="1627"/>
      <c r="L37" s="1627"/>
      <c r="M37" s="1638">
        <v>0</v>
      </c>
    </row>
    <row s="1638" customFormat="1" customHeight="1" ht="18.75">
      <c r="A38" s="1686"/>
      <c r="B38" s="1369"/>
      <c r="C38" s="1733" t="s">
        <v>256</v>
      </c>
      <c r="D38" s="2207" t="s">
        <v>1170</v>
      </c>
      <c r="E38" s="2406" t="s">
        <v>1142</v>
      </c>
      <c r="F38" s="2580"/>
      <c r="G38" s="2572" t="s">
        <v>1171</v>
      </c>
      <c r="H38" s="2580" t="s">
        <v>318</v>
      </c>
      <c r="I38" s="1638"/>
      <c r="J38" s="1638"/>
      <c r="K38" s="1627"/>
      <c r="L38" s="1627"/>
      <c r="M38" s="1638">
        <v>0</v>
      </c>
    </row>
    <row s="1638" customFormat="1" customHeight="1" ht="18.75">
      <c r="A39" s="1686"/>
      <c r="B39" s="1369"/>
      <c r="C39" s="1733" t="s">
        <v>256</v>
      </c>
      <c r="D39" s="2207" t="s">
        <v>1172</v>
      </c>
      <c r="E39" s="2406" t="s">
        <v>1142</v>
      </c>
      <c r="F39" s="2580"/>
      <c r="G39" s="2572" t="s">
        <v>1173</v>
      </c>
      <c r="H39" s="2580" t="s">
        <v>318</v>
      </c>
      <c r="I39" s="1638"/>
      <c r="J39" s="1638"/>
      <c r="K39" s="1627"/>
      <c r="L39" s="1627"/>
      <c r="M39" s="1638">
        <v>0</v>
      </c>
    </row>
    <row s="1638" customFormat="1" customHeight="1" ht="18.75">
      <c r="A40" s="1686"/>
      <c r="B40" s="1369"/>
      <c r="C40" s="1733" t="s">
        <v>256</v>
      </c>
      <c r="D40" s="2207" t="s">
        <v>1174</v>
      </c>
      <c r="E40" s="2406" t="s">
        <v>1142</v>
      </c>
      <c r="F40" s="2580"/>
      <c r="G40" s="2572" t="s">
        <v>1175</v>
      </c>
      <c r="H40" s="2580" t="s">
        <v>318</v>
      </c>
      <c r="I40" s="1638"/>
      <c r="J40" s="1638"/>
      <c r="K40" s="1627"/>
      <c r="L40" s="1627"/>
      <c r="M40" s="1638">
        <v>0</v>
      </c>
    </row>
    <row s="1638" customFormat="1" customHeight="1" ht="18.75">
      <c r="A41" s="1686"/>
      <c r="B41" s="1369"/>
      <c r="C41" s="1733" t="s">
        <v>256</v>
      </c>
      <c r="D41" s="2207" t="s">
        <v>1176</v>
      </c>
      <c r="E41" s="2406" t="s">
        <v>1142</v>
      </c>
      <c r="F41" s="2580"/>
      <c r="G41" s="2572" t="s">
        <v>1177</v>
      </c>
      <c r="H41" s="2580" t="s">
        <v>318</v>
      </c>
      <c r="I41" s="1638"/>
      <c r="J41" s="1638"/>
      <c r="K41" s="1627"/>
      <c r="L41" s="1627"/>
      <c r="M41" s="1638">
        <v>0</v>
      </c>
    </row>
    <row s="1638" customFormat="1" customHeight="1" ht="18.75">
      <c r="A42" s="1686"/>
      <c r="B42" s="1369"/>
      <c r="C42" s="1733" t="s">
        <v>256</v>
      </c>
      <c r="D42" s="2207" t="s">
        <v>1178</v>
      </c>
      <c r="E42" s="2406" t="s">
        <v>1142</v>
      </c>
      <c r="F42" s="2580"/>
      <c r="G42" s="2572" t="s">
        <v>1179</v>
      </c>
      <c r="H42" s="2580" t="s">
        <v>318</v>
      </c>
      <c r="I42" s="1638"/>
      <c r="J42" s="1638"/>
      <c r="K42" s="1627"/>
      <c r="L42" s="1627"/>
      <c r="M42" s="1638">
        <v>0</v>
      </c>
    </row>
    <row customHeight="1" ht="15.75">
      <c r="A43" s="1686" t="s">
        <v>111</v>
      </c>
      <c r="C43" s="99"/>
      <c r="D43" s="112"/>
      <c r="E43" s="206" t="s">
        <v>334</v>
      </c>
      <c r="F43" s="207"/>
      <c r="G43" s="207"/>
      <c r="H43" s="204"/>
      <c r="I43" s="2174"/>
      <c r="M43" s="86">
        <v>15</v>
      </c>
    </row>
    <row customHeight="1" ht="31.5">
      <c r="A44" s="1686"/>
      <c r="B44" s="149">
        <v>3</v>
      </c>
      <c r="C44" s="99"/>
      <c r="D44" s="150">
        <v>5</v>
      </c>
      <c r="E44"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4" s="2463"/>
      <c r="G44" s="2463"/>
      <c r="H44" s="2463"/>
      <c r="I44" s="259"/>
      <c r="M44" s="86">
        <v>30</v>
      </c>
    </row>
    <row customHeight="1" ht="27.299999999999997">
      <c r="A45" s="1686"/>
      <c r="C45" s="99"/>
      <c r="D45" s="150" t="s">
        <v>325</v>
      </c>
      <c r="E45"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5" s="2406"/>
      <c r="G45" s="2406"/>
      <c r="H45" s="2406"/>
      <c r="I45" s="259"/>
      <c r="M45" s="86">
        <v>26</v>
      </c>
    </row>
    <row customHeight="1" ht="15">
      <c r="A46" s="1686"/>
      <c r="C46" s="99"/>
      <c r="D46" s="150" t="s">
        <v>1180</v>
      </c>
      <c r="E46" s="209" t="s">
        <v>1143</v>
      </c>
      <c r="F46" s="201"/>
      <c r="G46" s="260" t="s">
        <v>1181</v>
      </c>
      <c r="H46" s="201" t="s">
        <v>318</v>
      </c>
      <c r="I46" s="2172" t="s">
        <v>1182</v>
      </c>
      <c r="M46" s="86">
        <v>14</v>
      </c>
    </row>
    <row customHeight="1" ht="15.75">
      <c r="A47" s="1686" t="s">
        <v>91</v>
      </c>
      <c r="C47" s="99"/>
      <c r="D47" s="112"/>
      <c r="E47" s="207" t="s">
        <v>334</v>
      </c>
      <c r="F47" s="203"/>
      <c r="G47" s="203"/>
      <c r="H47" s="204"/>
      <c r="I47" s="2174"/>
      <c r="M47" s="86">
        <v>15</v>
      </c>
    </row>
    <row customHeight="1" ht="25.2">
      <c r="A48" s="1686"/>
      <c r="C48" s="99"/>
      <c r="D48" s="150" t="s">
        <v>897</v>
      </c>
      <c r="E48"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8" s="2406"/>
      <c r="G48" s="2406"/>
      <c r="H48" s="2406"/>
      <c r="I48" s="259"/>
      <c r="M48" s="86">
        <v>24</v>
      </c>
    </row>
    <row customHeight="1" ht="15">
      <c r="A49" s="1686"/>
      <c r="C49" s="99"/>
      <c r="D49" s="150" t="s">
        <v>1183</v>
      </c>
      <c r="E49" s="209" t="s">
        <v>1144</v>
      </c>
      <c r="F49" s="201"/>
      <c r="G49" s="260" t="s">
        <v>71</v>
      </c>
      <c r="H49" s="201" t="s">
        <v>318</v>
      </c>
      <c r="I49" s="2146" t="s">
        <v>1184</v>
      </c>
      <c r="M49" s="86">
        <v>14</v>
      </c>
    </row>
    <row customHeight="1" ht="15.75">
      <c r="A50" s="1686" t="s">
        <v>92</v>
      </c>
      <c r="C50" s="99"/>
      <c r="D50" s="112"/>
      <c r="E50" s="207" t="s">
        <v>334</v>
      </c>
      <c r="F50" s="203"/>
      <c r="G50" s="203"/>
      <c r="H50" s="204"/>
      <c r="I50" s="2146"/>
      <c r="M50" s="86">
        <v>15</v>
      </c>
    </row>
    <row customHeight="1" ht="27.299999999999997">
      <c r="A51" s="1686"/>
      <c r="C51" s="99"/>
      <c r="D51" s="150" t="s">
        <v>898</v>
      </c>
      <c r="E51"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51" s="2406"/>
      <c r="G51" s="2406"/>
      <c r="H51" s="2406"/>
      <c r="I51" s="259"/>
      <c r="M51" s="86">
        <v>26</v>
      </c>
    </row>
    <row customHeight="1" ht="15">
      <c r="A52" s="1686"/>
      <c r="C52" s="99"/>
      <c r="D52" s="150" t="s">
        <v>899</v>
      </c>
      <c r="E52" s="209" t="s">
        <v>1145</v>
      </c>
      <c r="F52" s="201"/>
      <c r="G52" s="210" t="s">
        <v>1185</v>
      </c>
      <c r="H52" s="201" t="s">
        <v>318</v>
      </c>
      <c r="I52" s="2172" t="s">
        <v>1186</v>
      </c>
      <c r="L52" s="158" t="s">
        <v>1146</v>
      </c>
      <c r="M52" s="86">
        <v>14</v>
      </c>
    </row>
    <row s="1638" customFormat="1" customHeight="1" ht="18.75">
      <c r="A53" s="1686"/>
      <c r="B53" s="1369"/>
      <c r="C53" s="1733" t="s">
        <v>256</v>
      </c>
      <c r="D53" s="2207" t="s">
        <v>900</v>
      </c>
      <c r="E53" s="209" t="s">
        <v>1145</v>
      </c>
      <c r="F53" s="2580"/>
      <c r="G53" s="2488" t="s">
        <v>1187</v>
      </c>
      <c r="H53" s="2580" t="s">
        <v>318</v>
      </c>
      <c r="I53" s="1638"/>
      <c r="J53" s="1638"/>
      <c r="K53" s="1627"/>
      <c r="L53" s="1627" t="s">
        <v>1146</v>
      </c>
      <c r="M53" s="1638">
        <v>0</v>
      </c>
    </row>
    <row s="1638" customFormat="1" customHeight="1" ht="18.75">
      <c r="A54" s="1686"/>
      <c r="B54" s="1369"/>
      <c r="C54" s="1733" t="s">
        <v>256</v>
      </c>
      <c r="D54" s="2207" t="s">
        <v>1188</v>
      </c>
      <c r="E54" s="209" t="s">
        <v>1145</v>
      </c>
      <c r="F54" s="2580"/>
      <c r="G54" s="2488" t="s">
        <v>1189</v>
      </c>
      <c r="H54" s="2580" t="s">
        <v>318</v>
      </c>
      <c r="I54" s="1638"/>
      <c r="J54" s="1638"/>
      <c r="K54" s="1627"/>
      <c r="L54" s="1627" t="s">
        <v>1146</v>
      </c>
      <c r="M54" s="1638">
        <v>0</v>
      </c>
    </row>
    <row customHeight="1" ht="15.75">
      <c r="A55" s="1686" t="s">
        <v>112</v>
      </c>
      <c r="C55" s="99"/>
      <c r="D55" s="112"/>
      <c r="E55" s="207" t="s">
        <v>334</v>
      </c>
      <c r="F55" s="203"/>
      <c r="G55" s="203"/>
      <c r="H55" s="204"/>
      <c r="I55" s="2174"/>
      <c r="M55" s="86">
        <v>15</v>
      </c>
    </row>
    <row s="1826" customFormat="1" customHeight="1" ht="3">
      <c r="A56" s="1686"/>
      <c r="K56" s="199"/>
      <c r="L56" s="199"/>
      <c r="M56" s="143">
        <v>3</v>
      </c>
    </row>
    <row customHeight="1" ht="26.25">
      <c r="D57" s="1684" t="s">
        <v>819</v>
      </c>
      <c r="E57"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57" s="2288"/>
      <c r="G57" s="2288"/>
      <c r="H57" s="2288"/>
      <c r="I57" s="2288"/>
      <c r="M57" s="86">
        <v>25</v>
      </c>
    </row>
    <row customHeight="1" ht="22.5" hidden="1">
      <c r="A58" s="1365" t="s">
        <v>83</v>
      </c>
      <c r="B58" s="149">
        <v>0</v>
      </c>
      <c r="C58" s="100">
        <v>3</v>
      </c>
      <c r="D58" s="86">
        <v>6</v>
      </c>
      <c r="E58" s="86">
        <v>63</v>
      </c>
      <c r="F58" s="86">
        <v>0</v>
      </c>
      <c r="G58" s="86">
        <v>35</v>
      </c>
      <c r="H58" s="86">
        <v>35</v>
      </c>
      <c r="I58" s="86">
        <v>91</v>
      </c>
      <c r="J58" s="86">
        <v>68</v>
      </c>
      <c r="K58" s="158">
        <v>10</v>
      </c>
      <c r="L58" s="158">
        <v>10</v>
      </c>
      <c r="M58" s="86">
        <v>23</v>
      </c>
    </row>
  </sheetData>
  <sheetProtection formatColumns="0" formatRows="0" autoFilter="0" sort="0" insertRows="0" insertColumns="1" deleteRows="0" deleteColumns="0"/>
  <mergeCells count="17">
    <mergeCell ref="I29:I43"/>
    <mergeCell ref="E44:H44"/>
    <mergeCell ref="D14:H14"/>
    <mergeCell ref="D18:H18"/>
    <mergeCell ref="I18:I19"/>
    <mergeCell ref="E21:H21"/>
    <mergeCell ref="E25:H25"/>
    <mergeCell ref="I26:I27"/>
    <mergeCell ref="E28:H28"/>
    <mergeCell ref="D15:H15"/>
    <mergeCell ref="E57:I57"/>
    <mergeCell ref="E45:H45"/>
    <mergeCell ref="E48:H48"/>
    <mergeCell ref="E51:H51"/>
    <mergeCell ref="I46:I47"/>
    <mergeCell ref="I49:I50"/>
    <mergeCell ref="I52:I5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2:G5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6 G49 I52:I54 I26 E29:E42 G46 E49 I29:I42 E46 I49 G23 E26 I10 E23 G29:G42 E10 G8 E2 I2 I4 G4 E4 E6 I6 G6 E8 I8 E52:E54">
      <formula1>900</formula1>
    </dataValidation>
  </dataValidations>
  <hyperlinks>
    <hyperlink ref="G23" r:id="rId2" xr:uid="{01727368-2878-3CE8-1372-6CA46D52CD07}"/>
    <hyperlink ref="H23" r:id="rId3" xr:uid="{3A946108-835B-AEDC-E848-78146D740E84}"/>
    <hyperlink ref="H24" r:id="rId4" xr:uid="{A98ED168-9298-7308-6AB5-4623514E1158}"/>
    <hyperlink ref="H26" r:id="rId5" xr:uid="{3533E2E8-ABA8-F658-89A8-7D3D228DF41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511E8-992A-27B8-F388-72EFA9B502A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156</v>
      </c>
      <c r="B2" s="1783" t="s">
        <v>157</v>
      </c>
      <c r="C2" s="372"/>
      <c r="D2" s="347"/>
      <c r="E2" s="1034"/>
      <c r="F2" s="1034"/>
      <c r="G2" s="2430" t="str">
        <f>INDEX(PT_DIFFERENTIATION_NTAR,MATCH(B2,PT_DIFFERENTIATION_NTAR_ID,0))</f>
        <v/>
      </c>
      <c r="H2" s="1867"/>
      <c r="I2" s="1742"/>
      <c r="J2" s="1776"/>
      <c r="K2" s="1868"/>
      <c r="L2" s="1867" t="s">
        <v>318</v>
      </c>
      <c r="M2" s="1878"/>
      <c r="N2" s="337"/>
      <c r="O2" s="1627"/>
      <c r="P2" s="1627"/>
      <c r="AH2" s="1634">
        <v>0</v>
      </c>
    </row>
    <row s="1638" customFormat="1" customHeight="1" ht="18.75" hidden="1">
      <c r="A3" s="1783"/>
      <c r="B3" s="1783"/>
      <c r="C3" s="372" t="s">
        <v>1190</v>
      </c>
      <c r="D3" s="347"/>
      <c r="E3" s="1034"/>
      <c r="F3" s="1034"/>
      <c r="G3" s="2430"/>
      <c r="H3" s="1503"/>
      <c r="I3" s="654" t="s">
        <v>1191</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156</v>
      </c>
      <c r="B5" s="1783" t="s">
        <v>157</v>
      </c>
      <c r="C5" s="372"/>
      <c r="D5" s="347"/>
      <c r="E5" s="1034"/>
      <c r="F5" s="1034"/>
      <c r="G5" s="2430" t="str">
        <f>INDEX(PT_DIFFERENTIATION_NTAR,MATCH(B5,PT_DIFFERENTIATION_NTAR_ID,0))</f>
        <v/>
      </c>
      <c r="H5" s="1867"/>
      <c r="I5" s="1742"/>
      <c r="J5" s="1776"/>
      <c r="K5" s="1781"/>
      <c r="L5" s="1867" t="s">
        <v>318</v>
      </c>
      <c r="M5" s="1878"/>
      <c r="N5" s="337"/>
      <c r="O5" s="1627"/>
      <c r="P5" s="1627"/>
      <c r="AH5" s="1634">
        <v>0</v>
      </c>
    </row>
    <row s="1638" customFormat="1" customHeight="1" ht="18.75" hidden="1">
      <c r="A6" s="1783"/>
      <c r="B6" s="1783"/>
      <c r="C6" s="372" t="s">
        <v>1192</v>
      </c>
      <c r="D6" s="347"/>
      <c r="E6" s="1034"/>
      <c r="F6" s="1034"/>
      <c r="G6" s="2430"/>
      <c r="H6" s="1503"/>
      <c r="I6" s="654" t="s">
        <v>1191</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318</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318</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45643</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49/3</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312</v>
      </c>
      <c r="F19" s="2212"/>
      <c r="G19" s="2212"/>
      <c r="H19" s="2212"/>
      <c r="I19" s="2212"/>
      <c r="J19" s="2212"/>
      <c r="K19" s="2212"/>
      <c r="L19" s="2212"/>
      <c r="M19" s="2392" t="s">
        <v>313</v>
      </c>
      <c r="AH19" s="377">
        <v>21</v>
      </c>
    </row>
    <row customHeight="1" ht="22.049999999999997">
      <c r="D20" s="379"/>
      <c r="E20" s="2280" t="s">
        <v>89</v>
      </c>
      <c r="F20" s="2227" t="s">
        <v>123</v>
      </c>
      <c r="G20" s="2227" t="s">
        <v>124</v>
      </c>
      <c r="H20" s="2389" t="s">
        <v>1193</v>
      </c>
      <c r="I20" s="2390"/>
      <c r="J20" s="2436"/>
      <c r="K20" s="2227" t="s">
        <v>315</v>
      </c>
      <c r="L20" s="2227" t="s">
        <v>402</v>
      </c>
      <c r="M20" s="2392"/>
      <c r="AH20" s="377">
        <v>21</v>
      </c>
    </row>
    <row customHeight="1" ht="22.049999999999997">
      <c r="D21" s="379"/>
      <c r="E21" s="2282"/>
      <c r="F21" s="2228"/>
      <c r="G21" s="2228"/>
      <c r="H21" s="2221" t="s">
        <v>1194</v>
      </c>
      <c r="I21" s="2223"/>
      <c r="J21" s="111" t="s">
        <v>1195</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110</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318</v>
      </c>
      <c r="L23" s="2464"/>
      <c r="M23" s="1772"/>
      <c r="N23" s="337"/>
      <c r="AH23" s="377">
        <v>19</v>
      </c>
    </row>
    <row customHeight="1" ht="60.75" hidden="1">
      <c r="A24" s="1783" t="s">
        <v>156</v>
      </c>
      <c r="B24" s="1783" t="s">
        <v>157</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318</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1190</v>
      </c>
      <c r="D25" s="2469"/>
      <c r="E25" s="2207"/>
      <c r="F25" s="2473"/>
      <c r="G25" s="2430"/>
      <c r="H25" s="1503"/>
      <c r="I25" s="654" t="s">
        <v>1191</v>
      </c>
      <c r="J25" s="574"/>
      <c r="K25" s="1503"/>
      <c r="L25" s="217"/>
      <c r="M25" s="2173"/>
      <c r="N25" s="337"/>
      <c r="O25" s="1627"/>
      <c r="P25" s="1627"/>
      <c r="AH25" s="1634">
        <v>0</v>
      </c>
    </row>
    <row customHeight="1" ht="0.75" hidden="1">
      <c r="A26" s="1783"/>
      <c r="B26" s="1783"/>
      <c r="C26" s="372" t="s">
        <v>1196</v>
      </c>
      <c r="D26" s="2469"/>
      <c r="E26" s="2207"/>
      <c r="F26" s="2386"/>
      <c r="G26" s="403"/>
      <c r="H26" s="1503"/>
      <c r="I26" s="398"/>
      <c r="J26" s="352"/>
      <c r="K26" s="1503"/>
      <c r="L26" s="204"/>
      <c r="M26" s="2173"/>
      <c r="N26" s="337"/>
      <c r="AH26" s="377">
        <v>0</v>
      </c>
    </row>
    <row s="1638" customFormat="1" customHeight="1" ht="45" hidden="1">
      <c r="A27" s="1783" t="s">
        <v>161</v>
      </c>
      <c r="B27" s="1783" t="s">
        <v>162</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318</v>
      </c>
      <c r="M27" s="2173"/>
      <c r="N27" s="337"/>
      <c r="O27" s="1627"/>
      <c r="P27" s="1627"/>
      <c r="AH27" s="1634">
        <v>0</v>
      </c>
    </row>
    <row s="1638" customFormat="1" customHeight="1" ht="18.75" hidden="1">
      <c r="A28" s="1783"/>
      <c r="B28" s="1783"/>
      <c r="C28" s="372" t="s">
        <v>1190</v>
      </c>
      <c r="D28" s="2465"/>
      <c r="E28" s="2466"/>
      <c r="F28" s="2467"/>
      <c r="G28" s="2430"/>
      <c r="H28" s="1503"/>
      <c r="I28" s="654" t="s">
        <v>1191</v>
      </c>
      <c r="J28" s="574"/>
      <c r="K28" s="1503"/>
      <c r="L28" s="217"/>
      <c r="M28" s="2173"/>
      <c r="N28" s="337"/>
      <c r="O28" s="1627"/>
      <c r="P28" s="1627"/>
      <c r="AH28" s="1634">
        <v>0</v>
      </c>
    </row>
    <row s="1638" customFormat="1" customHeight="1" ht="0.75" hidden="1">
      <c r="A29" s="1783"/>
      <c r="B29" s="1783"/>
      <c r="C29" s="372" t="s">
        <v>1196</v>
      </c>
      <c r="D29" s="2465"/>
      <c r="E29" s="2207"/>
      <c r="F29" s="2386"/>
      <c r="G29" s="403"/>
      <c r="H29" s="1503"/>
      <c r="I29" s="654"/>
      <c r="J29" s="574"/>
      <c r="K29" s="1503"/>
      <c r="L29" s="217"/>
      <c r="M29" s="2173"/>
      <c r="N29" s="337"/>
      <c r="O29" s="1627"/>
      <c r="P29" s="1627"/>
      <c r="AH29" s="1634">
        <v>0</v>
      </c>
    </row>
    <row s="1638" customFormat="1" customHeight="1" ht="45" hidden="1">
      <c r="A30" s="1783" t="s">
        <v>168</v>
      </c>
      <c r="B30" s="1783" t="s">
        <v>169</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318</v>
      </c>
      <c r="M30" s="2173"/>
      <c r="N30" s="337"/>
      <c r="O30" s="1627"/>
      <c r="P30" s="1627"/>
      <c r="AH30" s="1634">
        <v>0</v>
      </c>
    </row>
    <row s="1638" customFormat="1" customHeight="1" ht="18.75" hidden="1">
      <c r="A31" s="1783"/>
      <c r="B31" s="1783"/>
      <c r="C31" s="372" t="s">
        <v>1190</v>
      </c>
      <c r="D31" s="2465"/>
      <c r="E31" s="2207"/>
      <c r="F31" s="2386"/>
      <c r="G31" s="2430"/>
      <c r="H31" s="1503"/>
      <c r="I31" s="654" t="s">
        <v>1191</v>
      </c>
      <c r="J31" s="574"/>
      <c r="K31" s="1503"/>
      <c r="L31" s="217"/>
      <c r="M31" s="2173"/>
      <c r="N31" s="337"/>
      <c r="O31" s="1627"/>
      <c r="P31" s="1627"/>
      <c r="AH31" s="1634">
        <v>0</v>
      </c>
    </row>
    <row s="1638" customFormat="1" customHeight="1" ht="0.75" hidden="1">
      <c r="A32" s="1783"/>
      <c r="B32" s="1783"/>
      <c r="C32" s="372" t="s">
        <v>1196</v>
      </c>
      <c r="D32" s="2465"/>
      <c r="E32" s="2207"/>
      <c r="F32" s="2386"/>
      <c r="G32" s="403"/>
      <c r="H32" s="1503"/>
      <c r="I32" s="654"/>
      <c r="J32" s="574"/>
      <c r="K32" s="1503"/>
      <c r="L32" s="217"/>
      <c r="M32" s="2173"/>
      <c r="N32" s="337"/>
      <c r="O32" s="1627"/>
      <c r="P32" s="1627"/>
      <c r="AH32" s="1634">
        <v>0</v>
      </c>
    </row>
    <row s="1638" customFormat="1" customHeight="1" ht="45" hidden="1">
      <c r="A33" s="1783" t="s">
        <v>174</v>
      </c>
      <c r="B33" s="1783" t="s">
        <v>175</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318</v>
      </c>
      <c r="M33" s="2173"/>
      <c r="N33" s="337"/>
      <c r="O33" s="1627"/>
      <c r="P33" s="1627"/>
      <c r="AH33" s="1634">
        <v>0</v>
      </c>
    </row>
    <row s="1638" customFormat="1" customHeight="1" ht="18.75" hidden="1">
      <c r="A34" s="1783"/>
      <c r="B34" s="1783"/>
      <c r="C34" s="372" t="s">
        <v>1190</v>
      </c>
      <c r="D34" s="2465"/>
      <c r="E34" s="2207"/>
      <c r="F34" s="2386"/>
      <c r="G34" s="2430"/>
      <c r="H34" s="1503"/>
      <c r="I34" s="654" t="s">
        <v>1191</v>
      </c>
      <c r="J34" s="574"/>
      <c r="K34" s="1503"/>
      <c r="L34" s="217"/>
      <c r="M34" s="2173"/>
      <c r="N34" s="337"/>
      <c r="O34" s="1627"/>
      <c r="P34" s="1627"/>
      <c r="AH34" s="1634">
        <v>0</v>
      </c>
    </row>
    <row s="1638" customFormat="1" customHeight="1" ht="0.75" hidden="1">
      <c r="A35" s="1783"/>
      <c r="B35" s="1783"/>
      <c r="C35" s="372" t="s">
        <v>1196</v>
      </c>
      <c r="D35" s="2465"/>
      <c r="E35" s="2207"/>
      <c r="F35" s="2386"/>
      <c r="G35" s="403"/>
      <c r="H35" s="1503"/>
      <c r="I35" s="654"/>
      <c r="J35" s="574"/>
      <c r="K35" s="1503"/>
      <c r="L35" s="217"/>
      <c r="M35" s="2173"/>
      <c r="N35" s="337"/>
      <c r="O35" s="1627"/>
      <c r="P35" s="1627"/>
      <c r="AH35" s="1634">
        <v>0</v>
      </c>
    </row>
    <row s="1638" customFormat="1" customHeight="1" ht="18.75" hidden="1">
      <c r="A36" s="1783" t="s">
        <v>180</v>
      </c>
      <c r="B36" s="1783" t="s">
        <v>181</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318</v>
      </c>
      <c r="M36" s="2173"/>
      <c r="N36" s="337"/>
      <c r="O36" s="1627"/>
      <c r="P36" s="1627"/>
      <c r="AH36" s="1634">
        <v>0</v>
      </c>
    </row>
    <row s="1638" customFormat="1" customHeight="1" ht="18.75" hidden="1">
      <c r="A37" s="1783"/>
      <c r="B37" s="1783"/>
      <c r="C37" s="372" t="s">
        <v>1190</v>
      </c>
      <c r="D37" s="2465"/>
      <c r="E37" s="2207"/>
      <c r="F37" s="2386"/>
      <c r="G37" s="2430"/>
      <c r="H37" s="1503"/>
      <c r="I37" s="654" t="s">
        <v>1191</v>
      </c>
      <c r="J37" s="574"/>
      <c r="K37" s="1503"/>
      <c r="L37" s="217"/>
      <c r="M37" s="2173"/>
      <c r="N37" s="337"/>
      <c r="O37" s="1627"/>
      <c r="P37" s="1627"/>
      <c r="AH37" s="1634">
        <v>0</v>
      </c>
    </row>
    <row s="1638" customFormat="1" customHeight="1" ht="0.75" hidden="1">
      <c r="A38" s="1783"/>
      <c r="B38" s="1783"/>
      <c r="C38" s="372" t="s">
        <v>1196</v>
      </c>
      <c r="D38" s="2465"/>
      <c r="E38" s="2207"/>
      <c r="F38" s="2386"/>
      <c r="G38" s="403"/>
      <c r="H38" s="1503"/>
      <c r="I38" s="654"/>
      <c r="J38" s="574"/>
      <c r="K38" s="1503"/>
      <c r="L38" s="217"/>
      <c r="M38" s="2173"/>
      <c r="N38" s="337"/>
      <c r="O38" s="1627"/>
      <c r="P38" s="1627"/>
      <c r="AH38" s="1634">
        <v>0</v>
      </c>
    </row>
    <row s="1638" customFormat="1" customHeight="1" ht="18.75" hidden="1">
      <c r="A39" s="1783" t="s">
        <v>186</v>
      </c>
      <c r="B39" s="1783" t="s">
        <v>187</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318</v>
      </c>
      <c r="M39" s="2173"/>
      <c r="N39" s="337"/>
      <c r="O39" s="1627"/>
      <c r="P39" s="1627"/>
      <c r="AH39" s="1634">
        <v>0</v>
      </c>
    </row>
    <row s="1638" customFormat="1" customHeight="1" ht="18.75" hidden="1">
      <c r="A40" s="1783"/>
      <c r="B40" s="1783"/>
      <c r="C40" s="372" t="s">
        <v>1190</v>
      </c>
      <c r="D40" s="2465"/>
      <c r="E40" s="2207"/>
      <c r="F40" s="2386"/>
      <c r="G40" s="2430"/>
      <c r="H40" s="1503"/>
      <c r="I40" s="654" t="s">
        <v>1191</v>
      </c>
      <c r="J40" s="574"/>
      <c r="K40" s="1503"/>
      <c r="L40" s="217"/>
      <c r="M40" s="2173"/>
      <c r="N40" s="337"/>
      <c r="O40" s="1627"/>
      <c r="P40" s="1627"/>
      <c r="AH40" s="1634">
        <v>0</v>
      </c>
    </row>
    <row s="1638" customFormat="1" customHeight="1" ht="0.75" hidden="1">
      <c r="A41" s="1783"/>
      <c r="B41" s="1783"/>
      <c r="C41" s="372" t="s">
        <v>1196</v>
      </c>
      <c r="D41" s="2465"/>
      <c r="E41" s="2207"/>
      <c r="F41" s="2386"/>
      <c r="G41" s="403"/>
      <c r="H41" s="1503"/>
      <c r="I41" s="654"/>
      <c r="J41" s="574"/>
      <c r="K41" s="1503"/>
      <c r="L41" s="217"/>
      <c r="M41" s="2173"/>
      <c r="N41" s="337"/>
      <c r="O41" s="1627"/>
      <c r="P41" s="1627"/>
      <c r="AH41" s="1634">
        <v>0</v>
      </c>
    </row>
    <row s="1638" customFormat="1" customHeight="1" ht="18.75" hidden="1">
      <c r="A42" s="1783" t="s">
        <v>192</v>
      </c>
      <c r="B42" s="1783" t="s">
        <v>193</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318</v>
      </c>
      <c r="M42" s="2173"/>
      <c r="N42" s="337"/>
      <c r="O42" s="1627"/>
      <c r="P42" s="1627"/>
      <c r="AH42" s="1634">
        <v>0</v>
      </c>
    </row>
    <row s="1638" customFormat="1" customHeight="1" ht="18.75" hidden="1">
      <c r="A43" s="1783"/>
      <c r="B43" s="1783"/>
      <c r="C43" s="372" t="s">
        <v>1190</v>
      </c>
      <c r="D43" s="2465"/>
      <c r="E43" s="2207"/>
      <c r="F43" s="2386"/>
      <c r="G43" s="2430"/>
      <c r="H43" s="1503"/>
      <c r="I43" s="654" t="s">
        <v>1191</v>
      </c>
      <c r="J43" s="574"/>
      <c r="K43" s="1503"/>
      <c r="L43" s="217"/>
      <c r="M43" s="2173"/>
      <c r="N43" s="337"/>
      <c r="O43" s="1627"/>
      <c r="P43" s="1627"/>
      <c r="AH43" s="1634">
        <v>0</v>
      </c>
    </row>
    <row s="1638" customFormat="1" customHeight="1" ht="0.75" hidden="1">
      <c r="A44" s="1783"/>
      <c r="B44" s="1783"/>
      <c r="C44" s="372" t="s">
        <v>1196</v>
      </c>
      <c r="D44" s="2465"/>
      <c r="E44" s="2207"/>
      <c r="F44" s="2386"/>
      <c r="G44" s="403"/>
      <c r="H44" s="1503"/>
      <c r="I44" s="654"/>
      <c r="J44" s="574"/>
      <c r="K44" s="1503"/>
      <c r="L44" s="217"/>
      <c r="M44" s="2173"/>
      <c r="N44" s="337"/>
      <c r="O44" s="1627"/>
      <c r="P44" s="1627"/>
      <c r="AH44" s="1634">
        <v>0</v>
      </c>
    </row>
    <row s="1638" customFormat="1" customHeight="1" ht="18.75" hidden="1">
      <c r="A45" s="1783" t="s">
        <v>198</v>
      </c>
      <c r="B45" s="1783" t="s">
        <v>199</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318</v>
      </c>
      <c r="M45" s="2173"/>
      <c r="N45" s="337"/>
      <c r="O45" s="1627"/>
      <c r="P45" s="1627"/>
      <c r="AH45" s="1634">
        <v>0</v>
      </c>
    </row>
    <row s="1638" customFormat="1" customHeight="1" ht="18.75" hidden="1">
      <c r="A46" s="1783"/>
      <c r="B46" s="1783"/>
      <c r="C46" s="372" t="s">
        <v>1190</v>
      </c>
      <c r="D46" s="2465"/>
      <c r="E46" s="2207"/>
      <c r="F46" s="2386"/>
      <c r="G46" s="2430"/>
      <c r="H46" s="1503"/>
      <c r="I46" s="654" t="s">
        <v>1191</v>
      </c>
      <c r="J46" s="574"/>
      <c r="K46" s="1503"/>
      <c r="L46" s="217"/>
      <c r="M46" s="2173"/>
      <c r="N46" s="337"/>
      <c r="O46" s="1627"/>
      <c r="P46" s="1627"/>
      <c r="AH46" s="1634">
        <v>0</v>
      </c>
    </row>
    <row s="1638" customFormat="1" customHeight="1" ht="0.75" hidden="1">
      <c r="A47" s="1783"/>
      <c r="B47" s="1783"/>
      <c r="C47" s="372" t="s">
        <v>1196</v>
      </c>
      <c r="D47" s="2465"/>
      <c r="E47" s="2207"/>
      <c r="F47" s="2386"/>
      <c r="G47" s="403"/>
      <c r="H47" s="1503"/>
      <c r="I47" s="654"/>
      <c r="J47" s="574"/>
      <c r="K47" s="1503"/>
      <c r="L47" s="217"/>
      <c r="M47" s="2173"/>
      <c r="N47" s="337"/>
      <c r="O47" s="1627"/>
      <c r="P47" s="1627"/>
      <c r="AH47" s="1634">
        <v>0</v>
      </c>
    </row>
    <row s="1638" customFormat="1" customHeight="1" ht="18.75" hidden="1">
      <c r="A48" s="1783" t="s">
        <v>204</v>
      </c>
      <c r="B48" s="1783" t="s">
        <v>205</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318</v>
      </c>
      <c r="M48" s="2173"/>
      <c r="N48" s="337"/>
      <c r="O48" s="1627"/>
      <c r="P48" s="1627"/>
      <c r="AH48" s="1634">
        <v>0</v>
      </c>
    </row>
    <row s="1638" customFormat="1" customHeight="1" ht="18.75" hidden="1">
      <c r="A49" s="1783"/>
      <c r="B49" s="1783"/>
      <c r="C49" s="372" t="s">
        <v>1190</v>
      </c>
      <c r="D49" s="2465"/>
      <c r="E49" s="2207"/>
      <c r="F49" s="2386"/>
      <c r="G49" s="2430"/>
      <c r="H49" s="1503"/>
      <c r="I49" s="654" t="s">
        <v>1191</v>
      </c>
      <c r="J49" s="574"/>
      <c r="K49" s="1503"/>
      <c r="L49" s="217"/>
      <c r="M49" s="2173"/>
      <c r="N49" s="337"/>
      <c r="O49" s="1627"/>
      <c r="P49" s="1627"/>
      <c r="AH49" s="1634">
        <v>0</v>
      </c>
    </row>
    <row s="1638" customFormat="1" customHeight="1" ht="0.75" hidden="1">
      <c r="A50" s="1783"/>
      <c r="B50" s="1783"/>
      <c r="C50" s="372" t="s">
        <v>1196</v>
      </c>
      <c r="D50" s="2465"/>
      <c r="E50" s="2207"/>
      <c r="F50" s="2386"/>
      <c r="G50" s="403"/>
      <c r="H50" s="1503"/>
      <c r="I50" s="654"/>
      <c r="J50" s="574"/>
      <c r="K50" s="1503"/>
      <c r="L50" s="217"/>
      <c r="M50" s="2173"/>
      <c r="N50" s="337"/>
      <c r="O50" s="1627"/>
      <c r="P50" s="1627"/>
      <c r="AH50" s="1634">
        <v>0</v>
      </c>
    </row>
    <row s="1638" customFormat="1" customHeight="1" ht="18.75" hidden="1">
      <c r="A51" s="1783" t="s">
        <v>224</v>
      </c>
      <c r="B51" s="1783" t="s">
        <v>225</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318</v>
      </c>
      <c r="M51" s="2173"/>
      <c r="N51" s="337"/>
      <c r="O51" s="1627"/>
      <c r="P51" s="1627"/>
      <c r="AH51" s="1634">
        <v>0</v>
      </c>
    </row>
    <row s="1638" customFormat="1" customHeight="1" ht="18.75" hidden="1">
      <c r="A52" s="1783"/>
      <c r="B52" s="1783"/>
      <c r="C52" s="372" t="s">
        <v>1190</v>
      </c>
      <c r="D52" s="2465"/>
      <c r="E52" s="2207"/>
      <c r="F52" s="2386"/>
      <c r="G52" s="2430"/>
      <c r="H52" s="1503"/>
      <c r="I52" s="654" t="s">
        <v>1191</v>
      </c>
      <c r="J52" s="574"/>
      <c r="K52" s="1503"/>
      <c r="L52" s="217"/>
      <c r="M52" s="2173"/>
      <c r="N52" s="337"/>
      <c r="O52" s="1627"/>
      <c r="P52" s="1627"/>
      <c r="AH52" s="1634">
        <v>0</v>
      </c>
    </row>
    <row s="1638" customFormat="1" customHeight="1" ht="0.75" hidden="1">
      <c r="A53" s="1783"/>
      <c r="B53" s="1783"/>
      <c r="C53" s="372" t="s">
        <v>1196</v>
      </c>
      <c r="D53" s="2465"/>
      <c r="E53" s="2207"/>
      <c r="F53" s="2386"/>
      <c r="G53" s="403"/>
      <c r="H53" s="1503"/>
      <c r="I53" s="654"/>
      <c r="J53" s="574"/>
      <c r="K53" s="1503"/>
      <c r="L53" s="217"/>
      <c r="M53" s="2173"/>
      <c r="N53" s="337"/>
      <c r="O53" s="1627"/>
      <c r="P53" s="1627"/>
      <c r="AH53" s="1634">
        <v>0</v>
      </c>
    </row>
    <row s="1638" customFormat="1" customHeight="1" ht="18.75" hidden="1">
      <c r="A54" s="1783" t="s">
        <v>229</v>
      </c>
      <c r="B54" s="1783" t="s">
        <v>230</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318</v>
      </c>
      <c r="M54" s="2173"/>
      <c r="N54" s="337"/>
      <c r="O54" s="1627"/>
      <c r="P54" s="1627"/>
      <c r="AH54" s="1634">
        <v>0</v>
      </c>
    </row>
    <row s="1638" customFormat="1" customHeight="1" ht="18.75" hidden="1">
      <c r="A55" s="1783"/>
      <c r="B55" s="1783"/>
      <c r="C55" s="372" t="s">
        <v>1190</v>
      </c>
      <c r="D55" s="2465"/>
      <c r="E55" s="2207"/>
      <c r="F55" s="2386"/>
      <c r="G55" s="2430"/>
      <c r="H55" s="1503"/>
      <c r="I55" s="654" t="s">
        <v>1191</v>
      </c>
      <c r="J55" s="574"/>
      <c r="K55" s="1503"/>
      <c r="L55" s="217"/>
      <c r="M55" s="2173"/>
      <c r="N55" s="337"/>
      <c r="O55" s="1627"/>
      <c r="P55" s="1627"/>
      <c r="AH55" s="1634">
        <v>0</v>
      </c>
    </row>
    <row s="1638" customFormat="1" customHeight="1" ht="0.75" hidden="1">
      <c r="A56" s="1783"/>
      <c r="B56" s="1783"/>
      <c r="C56" s="372" t="s">
        <v>1196</v>
      </c>
      <c r="D56" s="2465"/>
      <c r="E56" s="2207"/>
      <c r="F56" s="2386"/>
      <c r="G56" s="403"/>
      <c r="H56" s="1503"/>
      <c r="I56" s="654"/>
      <c r="J56" s="574"/>
      <c r="K56" s="1503"/>
      <c r="L56" s="217"/>
      <c r="M56" s="2173"/>
      <c r="N56" s="337"/>
      <c r="O56" s="1627"/>
      <c r="P56" s="1627"/>
      <c r="AH56" s="1634">
        <v>0</v>
      </c>
    </row>
    <row s="1638" customFormat="1" customHeight="1" ht="18.75" hidden="1">
      <c r="A57" s="1783" t="s">
        <v>234</v>
      </c>
      <c r="B57" s="1783" t="s">
        <v>235</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318</v>
      </c>
      <c r="M57" s="2173"/>
      <c r="N57" s="337"/>
      <c r="O57" s="1627"/>
      <c r="P57" s="1627"/>
      <c r="AH57" s="1634">
        <v>0</v>
      </c>
    </row>
    <row s="1638" customFormat="1" customHeight="1" ht="18.75" hidden="1">
      <c r="A58" s="1783"/>
      <c r="B58" s="1783"/>
      <c r="C58" s="372" t="s">
        <v>1190</v>
      </c>
      <c r="D58" s="2465"/>
      <c r="E58" s="2207"/>
      <c r="F58" s="2386"/>
      <c r="G58" s="2430"/>
      <c r="H58" s="1503"/>
      <c r="I58" s="654" t="s">
        <v>1191</v>
      </c>
      <c r="J58" s="574"/>
      <c r="K58" s="1503"/>
      <c r="L58" s="217"/>
      <c r="M58" s="2173"/>
      <c r="N58" s="337"/>
      <c r="O58" s="1627"/>
      <c r="P58" s="1627"/>
      <c r="AH58" s="1634">
        <v>0</v>
      </c>
    </row>
    <row s="1638" customFormat="1" customHeight="1" ht="0.75" hidden="1">
      <c r="A59" s="1783"/>
      <c r="B59" s="1783"/>
      <c r="C59" s="372" t="s">
        <v>1196</v>
      </c>
      <c r="D59" s="2465"/>
      <c r="E59" s="2207"/>
      <c r="F59" s="2386"/>
      <c r="G59" s="403"/>
      <c r="H59" s="1503"/>
      <c r="I59" s="654"/>
      <c r="J59" s="574"/>
      <c r="K59" s="1503"/>
      <c r="L59" s="217"/>
      <c r="M59" s="2173"/>
      <c r="N59" s="337"/>
      <c r="O59" s="1627"/>
      <c r="P59" s="1627"/>
      <c r="AH59" s="1634">
        <v>0</v>
      </c>
    </row>
    <row s="1638" customFormat="1" customHeight="1" ht="18.75" hidden="1">
      <c r="A60" s="1783" t="s">
        <v>239</v>
      </c>
      <c r="B60" s="1783" t="s">
        <v>240</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318</v>
      </c>
      <c r="M60" s="2173"/>
      <c r="N60" s="337"/>
      <c r="O60" s="1627"/>
      <c r="P60" s="1627"/>
      <c r="AH60" s="1634">
        <v>0</v>
      </c>
    </row>
    <row s="1638" customFormat="1" customHeight="1" ht="18.75" hidden="1">
      <c r="A61" s="1783"/>
      <c r="B61" s="1783"/>
      <c r="C61" s="372" t="s">
        <v>1190</v>
      </c>
      <c r="D61" s="2465"/>
      <c r="E61" s="2207"/>
      <c r="F61" s="2386"/>
      <c r="G61" s="2430"/>
      <c r="H61" s="1503"/>
      <c r="I61" s="654" t="s">
        <v>1191</v>
      </c>
      <c r="J61" s="574"/>
      <c r="K61" s="1503"/>
      <c r="L61" s="217"/>
      <c r="M61" s="2173"/>
      <c r="N61" s="337"/>
      <c r="O61" s="1627"/>
      <c r="P61" s="1627"/>
      <c r="AH61" s="1634">
        <v>0</v>
      </c>
    </row>
    <row s="1638" customFormat="1" customHeight="1" ht="0.75" hidden="1">
      <c r="A62" s="1783"/>
      <c r="B62" s="1783"/>
      <c r="C62" s="372" t="s">
        <v>1196</v>
      </c>
      <c r="D62" s="2465"/>
      <c r="E62" s="2207"/>
      <c r="F62" s="2386"/>
      <c r="G62" s="403"/>
      <c r="H62" s="1503"/>
      <c r="I62" s="654"/>
      <c r="J62" s="574"/>
      <c r="K62" s="1503"/>
      <c r="L62" s="217"/>
      <c r="M62" s="2173"/>
      <c r="N62" s="337"/>
      <c r="O62" s="1627"/>
      <c r="P62" s="1627"/>
      <c r="AH62" s="1634">
        <v>0</v>
      </c>
    </row>
    <row s="1638" customFormat="1" customHeight="1" ht="18.75" hidden="1">
      <c r="A63" s="1783" t="s">
        <v>244</v>
      </c>
      <c r="B63" s="1783" t="s">
        <v>245</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318</v>
      </c>
      <c r="M63" s="2173"/>
      <c r="N63" s="337"/>
      <c r="O63" s="1627"/>
      <c r="P63" s="1627"/>
      <c r="AH63" s="1634">
        <v>0</v>
      </c>
    </row>
    <row s="1638" customFormat="1" customHeight="1" ht="18.75" hidden="1">
      <c r="A64" s="1783"/>
      <c r="B64" s="1783"/>
      <c r="C64" s="372" t="s">
        <v>1190</v>
      </c>
      <c r="D64" s="2465"/>
      <c r="E64" s="2207"/>
      <c r="F64" s="2386"/>
      <c r="G64" s="2430"/>
      <c r="H64" s="1503"/>
      <c r="I64" s="654" t="s">
        <v>1191</v>
      </c>
      <c r="J64" s="574"/>
      <c r="K64" s="1503"/>
      <c r="L64" s="217"/>
      <c r="M64" s="2173"/>
      <c r="N64" s="337"/>
      <c r="O64" s="1627"/>
      <c r="P64" s="1627"/>
      <c r="AH64" s="1634">
        <v>0</v>
      </c>
    </row>
    <row s="1638" customFormat="1" customHeight="1" ht="0.75" hidden="1">
      <c r="A65" s="1783"/>
      <c r="B65" s="1783"/>
      <c r="C65" s="372" t="s">
        <v>1196</v>
      </c>
      <c r="D65" s="2465"/>
      <c r="E65" s="2207"/>
      <c r="F65" s="2386"/>
      <c r="G65" s="403"/>
      <c r="H65" s="1503"/>
      <c r="I65" s="654"/>
      <c r="J65" s="574"/>
      <c r="K65" s="1503"/>
      <c r="L65" s="217"/>
      <c r="M65" s="2173"/>
      <c r="N65" s="337"/>
      <c r="O65" s="1627"/>
      <c r="P65" s="1627"/>
      <c r="AH65" s="1634">
        <v>0</v>
      </c>
    </row>
    <row s="1638" customFormat="1" customHeight="1" ht="18.75" hidden="1">
      <c r="A66" s="1783" t="s">
        <v>252</v>
      </c>
      <c r="B66" s="1783" t="s">
        <v>253</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v>
      </c>
      <c r="H66" s="1865"/>
      <c r="I66" s="1742"/>
      <c r="J66" s="1776"/>
      <c r="K66" s="1868"/>
      <c r="L66" s="1865" t="s">
        <v>318</v>
      </c>
      <c r="M66" s="2173"/>
      <c r="N66" s="337"/>
      <c r="O66" s="1627"/>
      <c r="P66" s="1627"/>
      <c r="AH66" s="1634">
        <v>0</v>
      </c>
    </row>
    <row s="1638" customFormat="1" customHeight="1" ht="18.75" hidden="1">
      <c r="A67" s="1783"/>
      <c r="B67" s="1783"/>
      <c r="C67" s="372" t="s">
        <v>1190</v>
      </c>
      <c r="D67" s="2465"/>
      <c r="E67" s="2207"/>
      <c r="F67" s="2386"/>
      <c r="G67" s="2430"/>
      <c r="H67" s="1503"/>
      <c r="I67" s="654" t="s">
        <v>1191</v>
      </c>
      <c r="J67" s="574"/>
      <c r="K67" s="1503"/>
      <c r="L67" s="217"/>
      <c r="M67" s="2173"/>
      <c r="N67" s="337"/>
      <c r="O67" s="1627"/>
      <c r="P67" s="1627"/>
      <c r="AH67" s="1634">
        <v>0</v>
      </c>
    </row>
    <row s="1638" customFormat="1" customHeight="1" ht="0.75" hidden="1">
      <c r="A68" s="1783"/>
      <c r="B68" s="1783"/>
      <c r="C68" s="372" t="s">
        <v>1196</v>
      </c>
      <c r="D68" s="2465"/>
      <c r="E68" s="2207"/>
      <c r="F68" s="2386"/>
      <c r="G68" s="403"/>
      <c r="H68" s="1503"/>
      <c r="I68" s="654"/>
      <c r="J68" s="574"/>
      <c r="K68" s="1503"/>
      <c r="L68" s="217"/>
      <c r="M68" s="2173"/>
      <c r="N68" s="337"/>
      <c r="O68" s="1627"/>
      <c r="P68" s="1627"/>
      <c r="AH68" s="1634">
        <v>0</v>
      </c>
    </row>
    <row s="1638" customFormat="1" customHeight="1" ht="18.75" hidden="1">
      <c r="A69" s="1783" t="s">
        <v>267</v>
      </c>
      <c r="B69" s="1783" t="s">
        <v>268</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318</v>
      </c>
      <c r="M69" s="2173"/>
      <c r="N69" s="337"/>
      <c r="O69" s="1627"/>
      <c r="P69" s="1627"/>
      <c r="AH69" s="1634">
        <v>0</v>
      </c>
    </row>
    <row s="1638" customFormat="1" customHeight="1" ht="18.75" hidden="1">
      <c r="A70" s="1783"/>
      <c r="B70" s="1783"/>
      <c r="C70" s="372" t="s">
        <v>1190</v>
      </c>
      <c r="D70" s="2465"/>
      <c r="E70" s="2207"/>
      <c r="F70" s="2386"/>
      <c r="G70" s="2430"/>
      <c r="H70" s="1503"/>
      <c r="I70" s="654" t="s">
        <v>1191</v>
      </c>
      <c r="J70" s="574"/>
      <c r="K70" s="1503"/>
      <c r="L70" s="217"/>
      <c r="M70" s="2173"/>
      <c r="N70" s="337"/>
      <c r="O70" s="1627"/>
      <c r="P70" s="1627"/>
      <c r="AH70" s="1634">
        <v>0</v>
      </c>
    </row>
    <row s="1638" customFormat="1" customHeight="1" ht="0.75" hidden="1">
      <c r="A71" s="1783"/>
      <c r="B71" s="1783"/>
      <c r="C71" s="372" t="s">
        <v>1196</v>
      </c>
      <c r="D71" s="2465"/>
      <c r="E71" s="2207"/>
      <c r="F71" s="2386"/>
      <c r="G71" s="403"/>
      <c r="H71" s="1503"/>
      <c r="I71" s="654"/>
      <c r="J71" s="574"/>
      <c r="K71" s="1503"/>
      <c r="L71" s="217"/>
      <c r="M71" s="2173"/>
      <c r="N71" s="337"/>
      <c r="O71" s="1627"/>
      <c r="P71" s="1627"/>
      <c r="AH71" s="1634">
        <v>0</v>
      </c>
    </row>
    <row s="1638" customFormat="1" customHeight="1" ht="18.75" hidden="1">
      <c r="A72" s="1783" t="s">
        <v>272</v>
      </c>
      <c r="B72" s="1783" t="s">
        <v>273</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318</v>
      </c>
      <c r="M72" s="2173"/>
      <c r="N72" s="337"/>
      <c r="O72" s="1627"/>
      <c r="P72" s="1627"/>
      <c r="AH72" s="1634">
        <v>0</v>
      </c>
    </row>
    <row s="1638" customFormat="1" customHeight="1" ht="18.75" hidden="1">
      <c r="A73" s="1783"/>
      <c r="B73" s="1783"/>
      <c r="C73" s="372" t="s">
        <v>1190</v>
      </c>
      <c r="D73" s="2465"/>
      <c r="E73" s="2207"/>
      <c r="F73" s="2386"/>
      <c r="G73" s="2430"/>
      <c r="H73" s="1503"/>
      <c r="I73" s="654" t="s">
        <v>1191</v>
      </c>
      <c r="J73" s="574"/>
      <c r="K73" s="1503"/>
      <c r="L73" s="217"/>
      <c r="M73" s="2173"/>
      <c r="N73" s="337"/>
      <c r="O73" s="1627"/>
      <c r="P73" s="1627"/>
      <c r="AH73" s="1634">
        <v>0</v>
      </c>
    </row>
    <row s="1638" customFormat="1" customHeight="1" ht="0.75" hidden="1">
      <c r="A74" s="1783"/>
      <c r="B74" s="1783"/>
      <c r="C74" s="372" t="s">
        <v>1196</v>
      </c>
      <c r="D74" s="2465"/>
      <c r="E74" s="2207"/>
      <c r="F74" s="2386"/>
      <c r="G74" s="403"/>
      <c r="H74" s="1503"/>
      <c r="I74" s="654"/>
      <c r="J74" s="574"/>
      <c r="K74" s="1503"/>
      <c r="L74" s="217"/>
      <c r="M74" s="2173"/>
      <c r="N74" s="337"/>
      <c r="O74" s="1627"/>
      <c r="P74" s="1627"/>
      <c r="AH74" s="1634">
        <v>0</v>
      </c>
    </row>
    <row s="1638" customFormat="1" customHeight="1" ht="18.75" hidden="1">
      <c r="A75" s="1783" t="s">
        <v>277</v>
      </c>
      <c r="B75" s="1783" t="s">
        <v>278</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318</v>
      </c>
      <c r="M75" s="2173"/>
      <c r="N75" s="337"/>
      <c r="O75" s="1627"/>
      <c r="P75" s="1627"/>
      <c r="AH75" s="1634">
        <v>0</v>
      </c>
    </row>
    <row s="1638" customFormat="1" customHeight="1" ht="18.75" hidden="1">
      <c r="A76" s="1783"/>
      <c r="B76" s="1783"/>
      <c r="C76" s="372" t="s">
        <v>1190</v>
      </c>
      <c r="D76" s="2465"/>
      <c r="E76" s="2207"/>
      <c r="F76" s="2386"/>
      <c r="G76" s="2430"/>
      <c r="H76" s="1503"/>
      <c r="I76" s="654" t="s">
        <v>1191</v>
      </c>
      <c r="J76" s="574"/>
      <c r="K76" s="1503"/>
      <c r="L76" s="217"/>
      <c r="M76" s="2173"/>
      <c r="N76" s="337"/>
      <c r="O76" s="1627"/>
      <c r="P76" s="1627"/>
      <c r="AH76" s="1634">
        <v>0</v>
      </c>
    </row>
    <row s="1638" customFormat="1" customHeight="1" ht="0.75" hidden="1">
      <c r="A77" s="1783"/>
      <c r="B77" s="1783"/>
      <c r="C77" s="372" t="s">
        <v>1196</v>
      </c>
      <c r="D77" s="2465"/>
      <c r="E77" s="2207"/>
      <c r="F77" s="2386"/>
      <c r="G77" s="403"/>
      <c r="H77" s="1503"/>
      <c r="I77" s="654"/>
      <c r="J77" s="574"/>
      <c r="K77" s="1503"/>
      <c r="L77" s="217"/>
      <c r="M77" s="2173"/>
      <c r="N77" s="337"/>
      <c r="O77" s="1627"/>
      <c r="P77" s="1627"/>
      <c r="AH77" s="1634">
        <v>0</v>
      </c>
    </row>
    <row s="1638" customFormat="1" customHeight="1" ht="18.75" hidden="1">
      <c r="A78" s="1783" t="s">
        <v>282</v>
      </c>
      <c r="B78" s="1783" t="s">
        <v>283</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318</v>
      </c>
      <c r="M78" s="2173"/>
      <c r="N78" s="337"/>
      <c r="O78" s="1627"/>
      <c r="P78" s="1627"/>
      <c r="AH78" s="1634">
        <v>0</v>
      </c>
    </row>
    <row s="1638" customFormat="1" customHeight="1" ht="18.75" hidden="1">
      <c r="A79" s="1783"/>
      <c r="B79" s="1783"/>
      <c r="C79" s="372" t="s">
        <v>1190</v>
      </c>
      <c r="D79" s="2465"/>
      <c r="E79" s="2207"/>
      <c r="F79" s="2386"/>
      <c r="G79" s="2430"/>
      <c r="H79" s="1503"/>
      <c r="I79" s="654" t="s">
        <v>1191</v>
      </c>
      <c r="J79" s="574"/>
      <c r="K79" s="1503"/>
      <c r="L79" s="217"/>
      <c r="M79" s="2173"/>
      <c r="N79" s="337"/>
      <c r="O79" s="1627"/>
      <c r="P79" s="1627"/>
      <c r="AH79" s="1634">
        <v>0</v>
      </c>
    </row>
    <row s="1638" customFormat="1" customHeight="1" ht="0.75" hidden="1">
      <c r="A80" s="1783"/>
      <c r="B80" s="1783"/>
      <c r="C80" s="372" t="s">
        <v>1196</v>
      </c>
      <c r="D80" s="2465"/>
      <c r="E80" s="2207"/>
      <c r="F80" s="2386"/>
      <c r="G80" s="403"/>
      <c r="H80" s="1503"/>
      <c r="I80" s="654"/>
      <c r="J80" s="574"/>
      <c r="K80" s="1503"/>
      <c r="L80" s="217"/>
      <c r="M80" s="2173"/>
      <c r="N80" s="337"/>
      <c r="O80" s="1627"/>
      <c r="P80" s="1627"/>
      <c r="AH80" s="1634">
        <v>0</v>
      </c>
    </row>
    <row s="1638" customFormat="1" customHeight="1" ht="18.75" hidden="1">
      <c r="A81" s="1783" t="s">
        <v>287</v>
      </c>
      <c r="B81" s="1783" t="s">
        <v>288</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318</v>
      </c>
      <c r="M81" s="2173"/>
      <c r="N81" s="337"/>
      <c r="O81" s="1627"/>
      <c r="P81" s="1627"/>
      <c r="AH81" s="1634">
        <v>0</v>
      </c>
    </row>
    <row s="1638" customFormat="1" customHeight="1" ht="18.75" hidden="1">
      <c r="A82" s="1783"/>
      <c r="B82" s="1783"/>
      <c r="C82" s="372" t="s">
        <v>1190</v>
      </c>
      <c r="D82" s="2465"/>
      <c r="E82" s="2207"/>
      <c r="F82" s="2386"/>
      <c r="G82" s="2430"/>
      <c r="H82" s="1503"/>
      <c r="I82" s="654" t="s">
        <v>1191</v>
      </c>
      <c r="J82" s="574"/>
      <c r="K82" s="1503"/>
      <c r="L82" s="217"/>
      <c r="M82" s="2173"/>
      <c r="N82" s="337"/>
      <c r="O82" s="1627"/>
      <c r="P82" s="1627"/>
      <c r="AH82" s="1634">
        <v>0</v>
      </c>
    </row>
    <row s="1638" customFormat="1" customHeight="1" ht="1.05">
      <c r="A83" s="1783"/>
      <c r="B83" s="1783"/>
      <c r="C83" s="372" t="s">
        <v>1196</v>
      </c>
      <c r="D83" s="2465"/>
      <c r="E83" s="2207"/>
      <c r="F83" s="2386"/>
      <c r="G83" s="403"/>
      <c r="H83" s="1503"/>
      <c r="I83" s="654"/>
      <c r="J83" s="574"/>
      <c r="K83" s="1503"/>
      <c r="L83" s="217"/>
      <c r="M83" s="2173"/>
      <c r="N83" s="337"/>
      <c r="O83" s="1627"/>
      <c r="P83" s="1627"/>
      <c r="AH83" s="1634">
        <v>1</v>
      </c>
    </row>
    <row customHeight="1" ht="19.95">
      <c r="A84" s="1783"/>
      <c r="B84" s="1783"/>
      <c r="D84" s="379"/>
      <c r="E84" s="150" t="s">
        <v>111</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3"/>
      <c r="H84" s="2463"/>
      <c r="I84" s="2463"/>
      <c r="J84" s="2463"/>
      <c r="K84" s="2463"/>
      <c r="L84" s="2463"/>
      <c r="M84" s="300"/>
      <c r="N84" s="337"/>
      <c r="AH84" s="377">
        <v>19</v>
      </c>
    </row>
    <row customHeight="1" ht="35.699999999999996">
      <c r="A85" s="1783"/>
      <c r="B85" s="1783"/>
      <c r="D85" s="379"/>
      <c r="E85" s="402"/>
      <c r="F85" s="201" t="s">
        <v>318</v>
      </c>
      <c r="G85" s="201" t="s">
        <v>318</v>
      </c>
      <c r="H85" s="2221" t="s">
        <v>318</v>
      </c>
      <c r="I85" s="2223"/>
      <c r="J85" s="201" t="s">
        <v>318</v>
      </c>
      <c r="K85" s="201" t="s">
        <v>318</v>
      </c>
      <c r="L85" s="404"/>
      <c r="M85" s="348" t="s">
        <v>1197</v>
      </c>
      <c r="N85" s="337"/>
      <c r="AH85" s="377">
        <v>34</v>
      </c>
    </row>
    <row customHeight="1" ht="19.95">
      <c r="A86" s="1783"/>
      <c r="B86" s="1783"/>
      <c r="D86" s="379"/>
      <c r="E86" s="150" t="s">
        <v>91</v>
      </c>
      <c r="F86" s="2463" t="s">
        <v>1198</v>
      </c>
      <c r="G86" s="2463"/>
      <c r="H86" s="2463"/>
      <c r="I86" s="2463"/>
      <c r="J86" s="2463"/>
      <c r="K86" s="2463"/>
      <c r="L86" s="2463"/>
      <c r="M86" s="300"/>
      <c r="N86" s="337"/>
      <c r="AH86" s="377">
        <v>19</v>
      </c>
    </row>
    <row s="1638" customFormat="1" customHeight="1" ht="60.75" hidden="1">
      <c r="A87" s="1783" t="s">
        <v>156</v>
      </c>
      <c r="B87" s="1783" t="s">
        <v>157</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318</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1192</v>
      </c>
      <c r="D88" s="2465"/>
      <c r="E88" s="2207"/>
      <c r="F88" s="2386"/>
      <c r="G88" s="2430"/>
      <c r="H88" s="1503"/>
      <c r="I88" s="654" t="s">
        <v>1191</v>
      </c>
      <c r="J88" s="574"/>
      <c r="K88" s="1503"/>
      <c r="L88" s="217"/>
      <c r="M88" s="2173"/>
      <c r="N88" s="337"/>
      <c r="O88" s="1627"/>
      <c r="P88" s="1627"/>
      <c r="AH88" s="1634">
        <v>0</v>
      </c>
    </row>
    <row s="1638" customFormat="1" customHeight="1" ht="0.75" hidden="1">
      <c r="A89" s="1783"/>
      <c r="B89" s="1783"/>
      <c r="C89" s="372" t="s">
        <v>1199</v>
      </c>
      <c r="D89" s="2465"/>
      <c r="E89" s="2207"/>
      <c r="F89" s="2386"/>
      <c r="G89" s="403"/>
      <c r="H89" s="1503"/>
      <c r="I89" s="654"/>
      <c r="J89" s="574"/>
      <c r="K89" s="1503"/>
      <c r="L89" s="217"/>
      <c r="M89" s="2173"/>
      <c r="N89" s="337"/>
      <c r="O89" s="1627"/>
      <c r="P89" s="1627"/>
      <c r="AH89" s="1634">
        <v>0</v>
      </c>
    </row>
    <row s="1638" customFormat="1" customHeight="1" ht="45" hidden="1">
      <c r="A90" s="1783" t="s">
        <v>161</v>
      </c>
      <c r="B90" s="1783" t="s">
        <v>162</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318</v>
      </c>
      <c r="M90" s="2174"/>
      <c r="N90" s="337"/>
      <c r="O90" s="1627"/>
      <c r="P90" s="1627"/>
      <c r="AH90" s="1634">
        <v>0</v>
      </c>
    </row>
    <row s="1638" customFormat="1" customHeight="1" ht="18.75" hidden="1">
      <c r="A91" s="1783"/>
      <c r="B91" s="1783"/>
      <c r="C91" s="372" t="s">
        <v>1192</v>
      </c>
      <c r="D91" s="2465"/>
      <c r="E91" s="2207"/>
      <c r="F91" s="2386"/>
      <c r="G91" s="2430"/>
      <c r="H91" s="1503"/>
      <c r="I91" s="654" t="s">
        <v>1191</v>
      </c>
      <c r="J91" s="574"/>
      <c r="K91" s="1503"/>
      <c r="L91" s="217"/>
      <c r="M91" s="1864"/>
      <c r="N91" s="337"/>
      <c r="O91" s="1627"/>
      <c r="P91" s="1627"/>
      <c r="AH91" s="1634">
        <v>0</v>
      </c>
    </row>
    <row s="1638" customFormat="1" customHeight="1" ht="0.75" hidden="1">
      <c r="A92" s="1783"/>
      <c r="B92" s="1783"/>
      <c r="C92" s="372" t="s">
        <v>1199</v>
      </c>
      <c r="D92" s="2465"/>
      <c r="E92" s="2207"/>
      <c r="F92" s="2386"/>
      <c r="G92" s="403"/>
      <c r="H92" s="1503"/>
      <c r="I92" s="654"/>
      <c r="J92" s="574"/>
      <c r="K92" s="1503"/>
      <c r="L92" s="217"/>
      <c r="M92" s="344"/>
      <c r="N92" s="337"/>
      <c r="O92" s="1627"/>
      <c r="P92" s="1627"/>
      <c r="AH92" s="1634">
        <v>0</v>
      </c>
    </row>
    <row s="1638" customFormat="1" customHeight="1" ht="45" hidden="1">
      <c r="A93" s="1783" t="s">
        <v>168</v>
      </c>
      <c r="B93" s="1783" t="s">
        <v>169</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318</v>
      </c>
      <c r="M93" s="344"/>
      <c r="N93" s="337"/>
      <c r="O93" s="1627"/>
      <c r="P93" s="1627"/>
      <c r="AH93" s="1634">
        <v>0</v>
      </c>
    </row>
    <row s="1638" customFormat="1" customHeight="1" ht="18.75" hidden="1">
      <c r="A94" s="1783"/>
      <c r="B94" s="1783"/>
      <c r="C94" s="372" t="s">
        <v>1192</v>
      </c>
      <c r="D94" s="2465"/>
      <c r="E94" s="2207"/>
      <c r="F94" s="2386"/>
      <c r="G94" s="2430"/>
      <c r="H94" s="1503"/>
      <c r="I94" s="654" t="s">
        <v>1191</v>
      </c>
      <c r="J94" s="574"/>
      <c r="K94" s="1503"/>
      <c r="L94" s="217"/>
      <c r="M94" s="344"/>
      <c r="N94" s="337"/>
      <c r="O94" s="1627"/>
      <c r="P94" s="1627"/>
      <c r="AH94" s="1634">
        <v>0</v>
      </c>
    </row>
    <row s="1638" customFormat="1" customHeight="1" ht="0.75" hidden="1">
      <c r="A95" s="1783"/>
      <c r="B95" s="1783"/>
      <c r="C95" s="372" t="s">
        <v>1199</v>
      </c>
      <c r="D95" s="2465"/>
      <c r="E95" s="2207"/>
      <c r="F95" s="2386"/>
      <c r="G95" s="403"/>
      <c r="H95" s="1503"/>
      <c r="I95" s="654"/>
      <c r="J95" s="574"/>
      <c r="K95" s="1503"/>
      <c r="L95" s="217"/>
      <c r="M95" s="344"/>
      <c r="N95" s="337"/>
      <c r="O95" s="1627"/>
      <c r="P95" s="1627"/>
      <c r="AH95" s="1634">
        <v>0</v>
      </c>
    </row>
    <row s="1638" customFormat="1" customHeight="1" ht="45" hidden="1">
      <c r="A96" s="1783" t="s">
        <v>174</v>
      </c>
      <c r="B96" s="1783" t="s">
        <v>175</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318</v>
      </c>
      <c r="M96" s="344"/>
      <c r="N96" s="337"/>
      <c r="O96" s="1627"/>
      <c r="P96" s="1627"/>
      <c r="AH96" s="1634">
        <v>0</v>
      </c>
    </row>
    <row s="1638" customFormat="1" customHeight="1" ht="18.75" hidden="1">
      <c r="A97" s="1783"/>
      <c r="B97" s="1783"/>
      <c r="C97" s="372" t="s">
        <v>1192</v>
      </c>
      <c r="D97" s="2465"/>
      <c r="E97" s="2207"/>
      <c r="F97" s="2386"/>
      <c r="G97" s="2430"/>
      <c r="H97" s="1503"/>
      <c r="I97" s="654" t="s">
        <v>1191</v>
      </c>
      <c r="J97" s="574"/>
      <c r="K97" s="1503"/>
      <c r="L97" s="217"/>
      <c r="M97" s="344"/>
      <c r="N97" s="337"/>
      <c r="O97" s="1627"/>
      <c r="P97" s="1627"/>
      <c r="AH97" s="1634">
        <v>0</v>
      </c>
    </row>
    <row s="1638" customFormat="1" customHeight="1" ht="0.75" hidden="1">
      <c r="A98" s="1783"/>
      <c r="B98" s="1783"/>
      <c r="C98" s="372" t="s">
        <v>1199</v>
      </c>
      <c r="D98" s="2465"/>
      <c r="E98" s="2207"/>
      <c r="F98" s="2386"/>
      <c r="G98" s="403"/>
      <c r="H98" s="1503"/>
      <c r="I98" s="654"/>
      <c r="J98" s="574"/>
      <c r="K98" s="1503"/>
      <c r="L98" s="217"/>
      <c r="M98" s="344"/>
      <c r="N98" s="337"/>
      <c r="O98" s="1627"/>
      <c r="P98" s="1627"/>
      <c r="AH98" s="1634">
        <v>0</v>
      </c>
    </row>
    <row s="1638" customFormat="1" customHeight="1" ht="18.75" hidden="1">
      <c r="A99" s="1783" t="s">
        <v>180</v>
      </c>
      <c r="B99" s="1783" t="s">
        <v>181</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318</v>
      </c>
      <c r="M99" s="344"/>
      <c r="N99" s="337"/>
      <c r="O99" s="1627"/>
      <c r="P99" s="1627"/>
      <c r="AH99" s="1634">
        <v>0</v>
      </c>
    </row>
    <row s="1638" customFormat="1" customHeight="1" ht="18.75" hidden="1">
      <c r="A100" s="1783"/>
      <c r="B100" s="1783"/>
      <c r="C100" s="372" t="s">
        <v>1192</v>
      </c>
      <c r="D100" s="2465"/>
      <c r="E100" s="2207"/>
      <c r="F100" s="2386"/>
      <c r="G100" s="2430"/>
      <c r="H100" s="1503"/>
      <c r="I100" s="654" t="s">
        <v>1191</v>
      </c>
      <c r="J100" s="574"/>
      <c r="K100" s="1503"/>
      <c r="L100" s="217"/>
      <c r="M100" s="344"/>
      <c r="N100" s="337"/>
      <c r="O100" s="1627"/>
      <c r="P100" s="1627"/>
      <c r="AH100" s="1634">
        <v>0</v>
      </c>
    </row>
    <row s="1638" customFormat="1" customHeight="1" ht="0.75" hidden="1">
      <c r="A101" s="1783"/>
      <c r="B101" s="1783"/>
      <c r="C101" s="372" t="s">
        <v>1199</v>
      </c>
      <c r="D101" s="2465"/>
      <c r="E101" s="2207"/>
      <c r="F101" s="2386"/>
      <c r="G101" s="403"/>
      <c r="H101" s="1503"/>
      <c r="I101" s="654"/>
      <c r="J101" s="574"/>
      <c r="K101" s="1503"/>
      <c r="L101" s="217"/>
      <c r="M101" s="344"/>
      <c r="N101" s="337"/>
      <c r="O101" s="1627"/>
      <c r="P101" s="1627"/>
      <c r="AH101" s="1634">
        <v>0</v>
      </c>
    </row>
    <row s="1638" customFormat="1" customHeight="1" ht="18.75" hidden="1">
      <c r="A102" s="1783" t="s">
        <v>186</v>
      </c>
      <c r="B102" s="1783" t="s">
        <v>187</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318</v>
      </c>
      <c r="M102" s="344"/>
      <c r="N102" s="337"/>
      <c r="O102" s="1627"/>
      <c r="P102" s="1627"/>
      <c r="AH102" s="1634">
        <v>0</v>
      </c>
    </row>
    <row s="1638" customFormat="1" customHeight="1" ht="18.75" hidden="1">
      <c r="A103" s="1783"/>
      <c r="B103" s="1783"/>
      <c r="C103" s="372" t="s">
        <v>1192</v>
      </c>
      <c r="D103" s="2465"/>
      <c r="E103" s="2207"/>
      <c r="F103" s="2386"/>
      <c r="G103" s="2430"/>
      <c r="H103" s="1503"/>
      <c r="I103" s="654" t="s">
        <v>1191</v>
      </c>
      <c r="J103" s="574"/>
      <c r="K103" s="1503"/>
      <c r="L103" s="217"/>
      <c r="M103" s="344"/>
      <c r="N103" s="337"/>
      <c r="O103" s="1627"/>
      <c r="P103" s="1627"/>
      <c r="AH103" s="1634">
        <v>0</v>
      </c>
    </row>
    <row s="1638" customFormat="1" customHeight="1" ht="0.75" hidden="1">
      <c r="A104" s="1783"/>
      <c r="B104" s="1783"/>
      <c r="C104" s="372" t="s">
        <v>1199</v>
      </c>
      <c r="D104" s="2465"/>
      <c r="E104" s="2207"/>
      <c r="F104" s="2386"/>
      <c r="G104" s="403"/>
      <c r="H104" s="1503"/>
      <c r="I104" s="654"/>
      <c r="J104" s="574"/>
      <c r="K104" s="1503"/>
      <c r="L104" s="217"/>
      <c r="M104" s="344"/>
      <c r="N104" s="337"/>
      <c r="O104" s="1627"/>
      <c r="P104" s="1627"/>
      <c r="AH104" s="1634">
        <v>0</v>
      </c>
    </row>
    <row s="1638" customFormat="1" customHeight="1" ht="18.75" hidden="1">
      <c r="A105" s="1783" t="s">
        <v>192</v>
      </c>
      <c r="B105" s="1783" t="s">
        <v>193</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318</v>
      </c>
      <c r="M105" s="344"/>
      <c r="N105" s="337"/>
      <c r="O105" s="1627"/>
      <c r="P105" s="1627"/>
      <c r="AH105" s="1634">
        <v>0</v>
      </c>
    </row>
    <row s="1638" customFormat="1" customHeight="1" ht="18.75" hidden="1">
      <c r="A106" s="1783"/>
      <c r="B106" s="1783"/>
      <c r="C106" s="372" t="s">
        <v>1192</v>
      </c>
      <c r="D106" s="2465"/>
      <c r="E106" s="2207"/>
      <c r="F106" s="2386"/>
      <c r="G106" s="2430"/>
      <c r="H106" s="1503"/>
      <c r="I106" s="654" t="s">
        <v>1191</v>
      </c>
      <c r="J106" s="574"/>
      <c r="K106" s="1503"/>
      <c r="L106" s="217"/>
      <c r="M106" s="344"/>
      <c r="N106" s="337"/>
      <c r="O106" s="1627"/>
      <c r="P106" s="1627"/>
      <c r="AH106" s="1634">
        <v>0</v>
      </c>
    </row>
    <row s="1638" customFormat="1" customHeight="1" ht="0.75" hidden="1">
      <c r="A107" s="1783"/>
      <c r="B107" s="1783"/>
      <c r="C107" s="372" t="s">
        <v>1199</v>
      </c>
      <c r="D107" s="2465"/>
      <c r="E107" s="2207"/>
      <c r="F107" s="2386"/>
      <c r="G107" s="403"/>
      <c r="H107" s="1503"/>
      <c r="I107" s="654"/>
      <c r="J107" s="574"/>
      <c r="K107" s="1503"/>
      <c r="L107" s="217"/>
      <c r="M107" s="344"/>
      <c r="N107" s="337"/>
      <c r="O107" s="1627"/>
      <c r="P107" s="1627"/>
      <c r="AH107" s="1634">
        <v>0</v>
      </c>
    </row>
    <row s="1638" customFormat="1" customHeight="1" ht="18.75" hidden="1">
      <c r="A108" s="1783" t="s">
        <v>198</v>
      </c>
      <c r="B108" s="1783" t="s">
        <v>199</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318</v>
      </c>
      <c r="M108" s="344"/>
      <c r="N108" s="337"/>
      <c r="O108" s="1627"/>
      <c r="P108" s="1627"/>
      <c r="AH108" s="1634">
        <v>0</v>
      </c>
    </row>
    <row s="1638" customFormat="1" customHeight="1" ht="18.75" hidden="1">
      <c r="A109" s="1783"/>
      <c r="B109" s="1783"/>
      <c r="C109" s="372" t="s">
        <v>1192</v>
      </c>
      <c r="D109" s="2465"/>
      <c r="E109" s="2207"/>
      <c r="F109" s="2386"/>
      <c r="G109" s="2430"/>
      <c r="H109" s="1503"/>
      <c r="I109" s="654" t="s">
        <v>1191</v>
      </c>
      <c r="J109" s="574"/>
      <c r="K109" s="1503"/>
      <c r="L109" s="217"/>
      <c r="M109" s="344"/>
      <c r="N109" s="337"/>
      <c r="O109" s="1627"/>
      <c r="P109" s="1627"/>
      <c r="AH109" s="1634">
        <v>0</v>
      </c>
    </row>
    <row s="1638" customFormat="1" customHeight="1" ht="0.75" hidden="1">
      <c r="A110" s="1783"/>
      <c r="B110" s="1783"/>
      <c r="C110" s="372" t="s">
        <v>1199</v>
      </c>
      <c r="D110" s="2465"/>
      <c r="E110" s="2207"/>
      <c r="F110" s="2386"/>
      <c r="G110" s="403"/>
      <c r="H110" s="1503"/>
      <c r="I110" s="654"/>
      <c r="J110" s="574"/>
      <c r="K110" s="1503"/>
      <c r="L110" s="217"/>
      <c r="M110" s="344"/>
      <c r="N110" s="337"/>
      <c r="O110" s="1627"/>
      <c r="P110" s="1627"/>
      <c r="AH110" s="1634">
        <v>0</v>
      </c>
    </row>
    <row s="1638" customFormat="1" customHeight="1" ht="18.75" hidden="1">
      <c r="A111" s="1783" t="s">
        <v>204</v>
      </c>
      <c r="B111" s="1783" t="s">
        <v>205</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318</v>
      </c>
      <c r="M111" s="344"/>
      <c r="N111" s="337"/>
      <c r="O111" s="1627"/>
      <c r="P111" s="1627"/>
      <c r="AH111" s="1634">
        <v>0</v>
      </c>
    </row>
    <row s="1638" customFormat="1" customHeight="1" ht="18.75" hidden="1">
      <c r="A112" s="1783"/>
      <c r="B112" s="1783"/>
      <c r="C112" s="372" t="s">
        <v>1192</v>
      </c>
      <c r="D112" s="2465"/>
      <c r="E112" s="2207"/>
      <c r="F112" s="2386"/>
      <c r="G112" s="2430"/>
      <c r="H112" s="1503"/>
      <c r="I112" s="654" t="s">
        <v>1191</v>
      </c>
      <c r="J112" s="574"/>
      <c r="K112" s="1503"/>
      <c r="L112" s="217"/>
      <c r="M112" s="344"/>
      <c r="N112" s="337"/>
      <c r="O112" s="1627"/>
      <c r="P112" s="1627"/>
      <c r="AH112" s="1634">
        <v>0</v>
      </c>
    </row>
    <row s="1638" customFormat="1" customHeight="1" ht="0.75" hidden="1">
      <c r="A113" s="1783"/>
      <c r="B113" s="1783"/>
      <c r="C113" s="372" t="s">
        <v>1199</v>
      </c>
      <c r="D113" s="2465"/>
      <c r="E113" s="2207"/>
      <c r="F113" s="2386"/>
      <c r="G113" s="403"/>
      <c r="H113" s="1503"/>
      <c r="I113" s="654"/>
      <c r="J113" s="574"/>
      <c r="K113" s="1503"/>
      <c r="L113" s="217"/>
      <c r="M113" s="344"/>
      <c r="N113" s="337"/>
      <c r="O113" s="1627"/>
      <c r="P113" s="1627"/>
      <c r="AH113" s="1634">
        <v>0</v>
      </c>
    </row>
    <row s="1638" customFormat="1" customHeight="1" ht="18.75" hidden="1">
      <c r="A114" s="1783" t="s">
        <v>224</v>
      </c>
      <c r="B114" s="1783" t="s">
        <v>225</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318</v>
      </c>
      <c r="M114" s="344"/>
      <c r="N114" s="337"/>
      <c r="O114" s="1627"/>
      <c r="P114" s="1627"/>
      <c r="AH114" s="1634">
        <v>0</v>
      </c>
    </row>
    <row s="1638" customFormat="1" customHeight="1" ht="18.75" hidden="1">
      <c r="A115" s="1783"/>
      <c r="B115" s="1783"/>
      <c r="C115" s="372" t="s">
        <v>1192</v>
      </c>
      <c r="D115" s="2465"/>
      <c r="E115" s="2207"/>
      <c r="F115" s="2386"/>
      <c r="G115" s="2430"/>
      <c r="H115" s="1503"/>
      <c r="I115" s="654" t="s">
        <v>1191</v>
      </c>
      <c r="J115" s="574"/>
      <c r="K115" s="1503"/>
      <c r="L115" s="217"/>
      <c r="M115" s="344"/>
      <c r="N115" s="337"/>
      <c r="O115" s="1627"/>
      <c r="P115" s="1627"/>
      <c r="AH115" s="1634">
        <v>0</v>
      </c>
    </row>
    <row s="1638" customFormat="1" customHeight="1" ht="0.75" hidden="1">
      <c r="A116" s="1783"/>
      <c r="B116" s="1783"/>
      <c r="C116" s="372" t="s">
        <v>1199</v>
      </c>
      <c r="D116" s="2465"/>
      <c r="E116" s="2207"/>
      <c r="F116" s="2386"/>
      <c r="G116" s="403"/>
      <c r="H116" s="1503"/>
      <c r="I116" s="654"/>
      <c r="J116" s="574"/>
      <c r="K116" s="1503"/>
      <c r="L116" s="217"/>
      <c r="M116" s="344"/>
      <c r="N116" s="337"/>
      <c r="O116" s="1627"/>
      <c r="P116" s="1627"/>
      <c r="AH116" s="1634">
        <v>0</v>
      </c>
    </row>
    <row s="1638" customFormat="1" customHeight="1" ht="18.75" hidden="1">
      <c r="A117" s="1783" t="s">
        <v>229</v>
      </c>
      <c r="B117" s="1783" t="s">
        <v>230</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318</v>
      </c>
      <c r="M117" s="344"/>
      <c r="N117" s="337"/>
      <c r="O117" s="1627"/>
      <c r="P117" s="1627"/>
      <c r="AH117" s="1634">
        <v>0</v>
      </c>
    </row>
    <row s="1638" customFormat="1" customHeight="1" ht="18.75" hidden="1">
      <c r="A118" s="1783"/>
      <c r="B118" s="1783"/>
      <c r="C118" s="372" t="s">
        <v>1192</v>
      </c>
      <c r="D118" s="2465"/>
      <c r="E118" s="2207"/>
      <c r="F118" s="2386"/>
      <c r="G118" s="2430"/>
      <c r="H118" s="1503"/>
      <c r="I118" s="654" t="s">
        <v>1191</v>
      </c>
      <c r="J118" s="574"/>
      <c r="K118" s="1503"/>
      <c r="L118" s="217"/>
      <c r="M118" s="344"/>
      <c r="N118" s="337"/>
      <c r="O118" s="1627"/>
      <c r="P118" s="1627"/>
      <c r="AH118" s="1634">
        <v>0</v>
      </c>
    </row>
    <row s="1638" customFormat="1" customHeight="1" ht="0.75" hidden="1">
      <c r="A119" s="1783"/>
      <c r="B119" s="1783"/>
      <c r="C119" s="372" t="s">
        <v>1199</v>
      </c>
      <c r="D119" s="2465"/>
      <c r="E119" s="2207"/>
      <c r="F119" s="2386"/>
      <c r="G119" s="403"/>
      <c r="H119" s="1503"/>
      <c r="I119" s="654"/>
      <c r="J119" s="574"/>
      <c r="K119" s="1503"/>
      <c r="L119" s="217"/>
      <c r="M119" s="344"/>
      <c r="N119" s="337"/>
      <c r="O119" s="1627"/>
      <c r="P119" s="1627"/>
      <c r="AH119" s="1634">
        <v>0</v>
      </c>
    </row>
    <row s="1638" customFormat="1" customHeight="1" ht="18.75" hidden="1">
      <c r="A120" s="1783" t="s">
        <v>234</v>
      </c>
      <c r="B120" s="1783" t="s">
        <v>235</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318</v>
      </c>
      <c r="M120" s="344"/>
      <c r="N120" s="337"/>
      <c r="O120" s="1627"/>
      <c r="P120" s="1627"/>
      <c r="AH120" s="1634">
        <v>0</v>
      </c>
    </row>
    <row s="1638" customFormat="1" customHeight="1" ht="18.75" hidden="1">
      <c r="A121" s="1783"/>
      <c r="B121" s="1783"/>
      <c r="C121" s="372" t="s">
        <v>1192</v>
      </c>
      <c r="D121" s="2465"/>
      <c r="E121" s="2207"/>
      <c r="F121" s="2386"/>
      <c r="G121" s="2430"/>
      <c r="H121" s="1503"/>
      <c r="I121" s="654" t="s">
        <v>1191</v>
      </c>
      <c r="J121" s="574"/>
      <c r="K121" s="1503"/>
      <c r="L121" s="217"/>
      <c r="M121" s="344"/>
      <c r="N121" s="337"/>
      <c r="O121" s="1627"/>
      <c r="P121" s="1627"/>
      <c r="AH121" s="1634">
        <v>0</v>
      </c>
    </row>
    <row s="1638" customFormat="1" customHeight="1" ht="0.75" hidden="1">
      <c r="A122" s="1783"/>
      <c r="B122" s="1783"/>
      <c r="C122" s="372" t="s">
        <v>1199</v>
      </c>
      <c r="D122" s="2465"/>
      <c r="E122" s="2207"/>
      <c r="F122" s="2386"/>
      <c r="G122" s="403"/>
      <c r="H122" s="1503"/>
      <c r="I122" s="654"/>
      <c r="J122" s="574"/>
      <c r="K122" s="1503"/>
      <c r="L122" s="217"/>
      <c r="M122" s="344"/>
      <c r="N122" s="337"/>
      <c r="O122" s="1627"/>
      <c r="P122" s="1627"/>
      <c r="AH122" s="1634">
        <v>0</v>
      </c>
    </row>
    <row s="1638" customFormat="1" customHeight="1" ht="18.75" hidden="1">
      <c r="A123" s="1783" t="s">
        <v>239</v>
      </c>
      <c r="B123" s="1783" t="s">
        <v>240</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318</v>
      </c>
      <c r="M123" s="344"/>
      <c r="N123" s="337"/>
      <c r="O123" s="1627"/>
      <c r="P123" s="1627"/>
      <c r="AH123" s="1634">
        <v>0</v>
      </c>
    </row>
    <row s="1638" customFormat="1" customHeight="1" ht="18.75" hidden="1">
      <c r="A124" s="1783"/>
      <c r="B124" s="1783"/>
      <c r="C124" s="372" t="s">
        <v>1192</v>
      </c>
      <c r="D124" s="2465"/>
      <c r="E124" s="2207"/>
      <c r="F124" s="2386"/>
      <c r="G124" s="2430"/>
      <c r="H124" s="1503"/>
      <c r="I124" s="654" t="s">
        <v>1191</v>
      </c>
      <c r="J124" s="574"/>
      <c r="K124" s="1503"/>
      <c r="L124" s="217"/>
      <c r="M124" s="344"/>
      <c r="N124" s="337"/>
      <c r="O124" s="1627"/>
      <c r="P124" s="1627"/>
      <c r="AH124" s="1634">
        <v>0</v>
      </c>
    </row>
    <row s="1638" customFormat="1" customHeight="1" ht="0.75" hidden="1">
      <c r="A125" s="1783"/>
      <c r="B125" s="1783"/>
      <c r="C125" s="372" t="s">
        <v>1199</v>
      </c>
      <c r="D125" s="2465"/>
      <c r="E125" s="2207"/>
      <c r="F125" s="2386"/>
      <c r="G125" s="403"/>
      <c r="H125" s="1503"/>
      <c r="I125" s="654"/>
      <c r="J125" s="574"/>
      <c r="K125" s="1503"/>
      <c r="L125" s="217"/>
      <c r="M125" s="344"/>
      <c r="N125" s="337"/>
      <c r="O125" s="1627"/>
      <c r="P125" s="1627"/>
      <c r="AH125" s="1634">
        <v>0</v>
      </c>
    </row>
    <row s="1638" customFormat="1" customHeight="1" ht="18.75" hidden="1">
      <c r="A126" s="1783" t="s">
        <v>244</v>
      </c>
      <c r="B126" s="1783" t="s">
        <v>245</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318</v>
      </c>
      <c r="M126" s="344"/>
      <c r="N126" s="337"/>
      <c r="O126" s="1627"/>
      <c r="P126" s="1627"/>
      <c r="AH126" s="1634">
        <v>0</v>
      </c>
    </row>
    <row s="1638" customFormat="1" customHeight="1" ht="18.75" hidden="1">
      <c r="A127" s="1783"/>
      <c r="B127" s="1783"/>
      <c r="C127" s="372" t="s">
        <v>1192</v>
      </c>
      <c r="D127" s="2465"/>
      <c r="E127" s="2207"/>
      <c r="F127" s="2386"/>
      <c r="G127" s="2430"/>
      <c r="H127" s="1503"/>
      <c r="I127" s="654" t="s">
        <v>1191</v>
      </c>
      <c r="J127" s="574"/>
      <c r="K127" s="1503"/>
      <c r="L127" s="217"/>
      <c r="M127" s="344"/>
      <c r="N127" s="337"/>
      <c r="O127" s="1627"/>
      <c r="P127" s="1627"/>
      <c r="AH127" s="1634">
        <v>0</v>
      </c>
    </row>
    <row s="1638" customFormat="1" customHeight="1" ht="0.75" hidden="1">
      <c r="A128" s="1783"/>
      <c r="B128" s="1783"/>
      <c r="C128" s="372" t="s">
        <v>1199</v>
      </c>
      <c r="D128" s="2465"/>
      <c r="E128" s="2207"/>
      <c r="F128" s="2386"/>
      <c r="G128" s="403"/>
      <c r="H128" s="1503"/>
      <c r="I128" s="654"/>
      <c r="J128" s="574"/>
      <c r="K128" s="1503"/>
      <c r="L128" s="217"/>
      <c r="M128" s="344"/>
      <c r="N128" s="337"/>
      <c r="O128" s="1627"/>
      <c r="P128" s="1627"/>
      <c r="AH128" s="1634">
        <v>0</v>
      </c>
    </row>
    <row s="1638" customFormat="1" customHeight="1" ht="18.75" hidden="1">
      <c r="A129" s="1783" t="s">
        <v>252</v>
      </c>
      <c r="B129" s="1783" t="s">
        <v>253</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v>
      </c>
      <c r="H129" s="1865"/>
      <c r="I129" s="1742"/>
      <c r="J129" s="1776"/>
      <c r="K129" s="1781"/>
      <c r="L129" s="1865" t="s">
        <v>318</v>
      </c>
      <c r="M129" s="344"/>
      <c r="N129" s="337"/>
      <c r="O129" s="1627"/>
      <c r="P129" s="1627"/>
      <c r="AH129" s="1634">
        <v>0</v>
      </c>
    </row>
    <row s="1638" customFormat="1" customHeight="1" ht="18.75" hidden="1">
      <c r="A130" s="1783"/>
      <c r="B130" s="1783"/>
      <c r="C130" s="372" t="s">
        <v>1192</v>
      </c>
      <c r="D130" s="2465"/>
      <c r="E130" s="2207"/>
      <c r="F130" s="2386"/>
      <c r="G130" s="2430"/>
      <c r="H130" s="1503"/>
      <c r="I130" s="654" t="s">
        <v>1191</v>
      </c>
      <c r="J130" s="574"/>
      <c r="K130" s="1503"/>
      <c r="L130" s="217"/>
      <c r="M130" s="344"/>
      <c r="N130" s="337"/>
      <c r="O130" s="1627"/>
      <c r="P130" s="1627"/>
      <c r="AH130" s="1634">
        <v>0</v>
      </c>
    </row>
    <row s="1638" customFormat="1" customHeight="1" ht="0.75" hidden="1">
      <c r="A131" s="1783"/>
      <c r="B131" s="1783"/>
      <c r="C131" s="372" t="s">
        <v>1199</v>
      </c>
      <c r="D131" s="2465"/>
      <c r="E131" s="2207"/>
      <c r="F131" s="2386"/>
      <c r="G131" s="403"/>
      <c r="H131" s="1503"/>
      <c r="I131" s="654"/>
      <c r="J131" s="574"/>
      <c r="K131" s="1503"/>
      <c r="L131" s="217"/>
      <c r="M131" s="344"/>
      <c r="N131" s="337"/>
      <c r="O131" s="1627"/>
      <c r="P131" s="1627"/>
      <c r="AH131" s="1634">
        <v>0</v>
      </c>
    </row>
    <row s="1638" customFormat="1" customHeight="1" ht="18.75" hidden="1">
      <c r="A132" s="1783" t="s">
        <v>267</v>
      </c>
      <c r="B132" s="1783" t="s">
        <v>268</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318</v>
      </c>
      <c r="M132" s="344"/>
      <c r="N132" s="337"/>
      <c r="O132" s="1627"/>
      <c r="P132" s="1627"/>
      <c r="AH132" s="1634">
        <v>0</v>
      </c>
    </row>
    <row s="1638" customFormat="1" customHeight="1" ht="18.75" hidden="1">
      <c r="A133" s="1783"/>
      <c r="B133" s="1783"/>
      <c r="C133" s="372" t="s">
        <v>1192</v>
      </c>
      <c r="D133" s="2465"/>
      <c r="E133" s="2207"/>
      <c r="F133" s="2386"/>
      <c r="G133" s="2430"/>
      <c r="H133" s="1503"/>
      <c r="I133" s="654" t="s">
        <v>1191</v>
      </c>
      <c r="J133" s="574"/>
      <c r="K133" s="1503"/>
      <c r="L133" s="217"/>
      <c r="M133" s="344"/>
      <c r="N133" s="337"/>
      <c r="O133" s="1627"/>
      <c r="P133" s="1627"/>
      <c r="AH133" s="1634">
        <v>0</v>
      </c>
    </row>
    <row s="1638" customFormat="1" customHeight="1" ht="0.75" hidden="1">
      <c r="A134" s="1783"/>
      <c r="B134" s="1783"/>
      <c r="C134" s="372" t="s">
        <v>1199</v>
      </c>
      <c r="D134" s="2465"/>
      <c r="E134" s="2207"/>
      <c r="F134" s="2386"/>
      <c r="G134" s="403"/>
      <c r="H134" s="1503"/>
      <c r="I134" s="654"/>
      <c r="J134" s="574"/>
      <c r="K134" s="1503"/>
      <c r="L134" s="217"/>
      <c r="M134" s="344"/>
      <c r="N134" s="337"/>
      <c r="O134" s="1627"/>
      <c r="P134" s="1627"/>
      <c r="AH134" s="1634">
        <v>0</v>
      </c>
    </row>
    <row s="1638" customFormat="1" customHeight="1" ht="18.75" hidden="1">
      <c r="A135" s="1783" t="s">
        <v>272</v>
      </c>
      <c r="B135" s="1783" t="s">
        <v>273</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318</v>
      </c>
      <c r="M135" s="344"/>
      <c r="N135" s="337"/>
      <c r="O135" s="1627"/>
      <c r="P135" s="1627"/>
      <c r="AH135" s="1634">
        <v>0</v>
      </c>
    </row>
    <row s="1638" customFormat="1" customHeight="1" ht="18.75" hidden="1">
      <c r="A136" s="1783"/>
      <c r="B136" s="1783"/>
      <c r="C136" s="372" t="s">
        <v>1192</v>
      </c>
      <c r="D136" s="2465"/>
      <c r="E136" s="2207"/>
      <c r="F136" s="2386"/>
      <c r="G136" s="2430"/>
      <c r="H136" s="1503"/>
      <c r="I136" s="654" t="s">
        <v>1191</v>
      </c>
      <c r="J136" s="574"/>
      <c r="K136" s="1503"/>
      <c r="L136" s="217"/>
      <c r="M136" s="344"/>
      <c r="N136" s="337"/>
      <c r="O136" s="1627"/>
      <c r="P136" s="1627"/>
      <c r="AH136" s="1634">
        <v>0</v>
      </c>
    </row>
    <row s="1638" customFormat="1" customHeight="1" ht="0.75" hidden="1">
      <c r="A137" s="1783"/>
      <c r="B137" s="1783"/>
      <c r="C137" s="372" t="s">
        <v>1199</v>
      </c>
      <c r="D137" s="2465"/>
      <c r="E137" s="2207"/>
      <c r="F137" s="2386"/>
      <c r="G137" s="403"/>
      <c r="H137" s="1503"/>
      <c r="I137" s="654"/>
      <c r="J137" s="574"/>
      <c r="K137" s="1503"/>
      <c r="L137" s="217"/>
      <c r="M137" s="344"/>
      <c r="N137" s="337"/>
      <c r="O137" s="1627"/>
      <c r="P137" s="1627"/>
      <c r="AH137" s="1634">
        <v>0</v>
      </c>
    </row>
    <row s="1638" customFormat="1" customHeight="1" ht="18.75" hidden="1">
      <c r="A138" s="1783" t="s">
        <v>277</v>
      </c>
      <c r="B138" s="1783" t="s">
        <v>278</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318</v>
      </c>
      <c r="M138" s="344"/>
      <c r="N138" s="337"/>
      <c r="O138" s="1627"/>
      <c r="P138" s="1627"/>
      <c r="AH138" s="1634">
        <v>0</v>
      </c>
    </row>
    <row s="1638" customFormat="1" customHeight="1" ht="18.75" hidden="1">
      <c r="A139" s="1783"/>
      <c r="B139" s="1783"/>
      <c r="C139" s="372" t="s">
        <v>1192</v>
      </c>
      <c r="D139" s="2465"/>
      <c r="E139" s="2207"/>
      <c r="F139" s="2386"/>
      <c r="G139" s="2430"/>
      <c r="H139" s="1503"/>
      <c r="I139" s="654" t="s">
        <v>1191</v>
      </c>
      <c r="J139" s="574"/>
      <c r="K139" s="1503"/>
      <c r="L139" s="217"/>
      <c r="M139" s="344"/>
      <c r="N139" s="337"/>
      <c r="O139" s="1627"/>
      <c r="P139" s="1627"/>
      <c r="AH139" s="1634">
        <v>0</v>
      </c>
    </row>
    <row s="1638" customFormat="1" customHeight="1" ht="0.75" hidden="1">
      <c r="A140" s="1783"/>
      <c r="B140" s="1783"/>
      <c r="C140" s="372" t="s">
        <v>1199</v>
      </c>
      <c r="D140" s="2465"/>
      <c r="E140" s="2207"/>
      <c r="F140" s="2386"/>
      <c r="G140" s="403"/>
      <c r="H140" s="1503"/>
      <c r="I140" s="654"/>
      <c r="J140" s="574"/>
      <c r="K140" s="1503"/>
      <c r="L140" s="217"/>
      <c r="M140" s="344"/>
      <c r="N140" s="337"/>
      <c r="O140" s="1627"/>
      <c r="P140" s="1627"/>
      <c r="AH140" s="1634">
        <v>0</v>
      </c>
    </row>
    <row s="1638" customFormat="1" customHeight="1" ht="18.75" hidden="1">
      <c r="A141" s="1783" t="s">
        <v>282</v>
      </c>
      <c r="B141" s="1783" t="s">
        <v>283</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318</v>
      </c>
      <c r="M141" s="344"/>
      <c r="N141" s="337"/>
      <c r="O141" s="1627"/>
      <c r="P141" s="1627"/>
      <c r="AH141" s="1634">
        <v>0</v>
      </c>
    </row>
    <row s="1638" customFormat="1" customHeight="1" ht="18.75" hidden="1">
      <c r="A142" s="1783"/>
      <c r="B142" s="1783"/>
      <c r="C142" s="372" t="s">
        <v>1192</v>
      </c>
      <c r="D142" s="2465"/>
      <c r="E142" s="2207"/>
      <c r="F142" s="2386"/>
      <c r="G142" s="2430"/>
      <c r="H142" s="1503"/>
      <c r="I142" s="654" t="s">
        <v>1191</v>
      </c>
      <c r="J142" s="574"/>
      <c r="K142" s="1503"/>
      <c r="L142" s="217"/>
      <c r="M142" s="344"/>
      <c r="N142" s="337"/>
      <c r="O142" s="1627"/>
      <c r="P142" s="1627"/>
      <c r="AH142" s="1634">
        <v>0</v>
      </c>
    </row>
    <row s="1638" customFormat="1" customHeight="1" ht="0.75" hidden="1">
      <c r="A143" s="1783"/>
      <c r="B143" s="1783"/>
      <c r="C143" s="372" t="s">
        <v>1199</v>
      </c>
      <c r="D143" s="2465"/>
      <c r="E143" s="2207"/>
      <c r="F143" s="2386"/>
      <c r="G143" s="403"/>
      <c r="H143" s="1503"/>
      <c r="I143" s="654"/>
      <c r="J143" s="574"/>
      <c r="K143" s="1503"/>
      <c r="L143" s="217"/>
      <c r="M143" s="344"/>
      <c r="N143" s="337"/>
      <c r="O143" s="1627"/>
      <c r="P143" s="1627"/>
      <c r="AH143" s="1634">
        <v>0</v>
      </c>
    </row>
    <row s="1638" customFormat="1" customHeight="1" ht="18.75" hidden="1">
      <c r="A144" s="1783" t="s">
        <v>287</v>
      </c>
      <c r="B144" s="1783" t="s">
        <v>288</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318</v>
      </c>
      <c r="M144" s="344"/>
      <c r="N144" s="337"/>
      <c r="O144" s="1627"/>
      <c r="P144" s="1627"/>
      <c r="AH144" s="1634">
        <v>0</v>
      </c>
    </row>
    <row s="1638" customFormat="1" customHeight="1" ht="18.75" hidden="1">
      <c r="A145" s="1783"/>
      <c r="B145" s="1783"/>
      <c r="C145" s="372" t="s">
        <v>1192</v>
      </c>
      <c r="D145" s="2465"/>
      <c r="E145" s="2207"/>
      <c r="F145" s="2386"/>
      <c r="G145" s="2430"/>
      <c r="H145" s="1503"/>
      <c r="I145" s="654" t="s">
        <v>1191</v>
      </c>
      <c r="J145" s="574"/>
      <c r="K145" s="1503"/>
      <c r="L145" s="217"/>
      <c r="M145" s="344"/>
      <c r="N145" s="337"/>
      <c r="O145" s="1627"/>
      <c r="P145" s="1627"/>
      <c r="AH145" s="1634">
        <v>0</v>
      </c>
    </row>
    <row s="1638" customFormat="1" customHeight="1" ht="1.05">
      <c r="A146" s="1783"/>
      <c r="B146" s="1783"/>
      <c r="C146" s="372" t="s">
        <v>1199</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92</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3"/>
      <c r="H147" s="2463"/>
      <c r="I147" s="2463"/>
      <c r="J147" s="2463"/>
      <c r="K147" s="2463"/>
      <c r="L147" s="2463"/>
      <c r="M147" s="300"/>
      <c r="N147" s="337"/>
      <c r="AH147" s="377">
        <v>19</v>
      </c>
    </row>
    <row s="1638" customFormat="1" customHeight="1" ht="60.75" hidden="1">
      <c r="A148" s="1783" t="s">
        <v>156</v>
      </c>
      <c r="B148" s="1783" t="s">
        <v>157</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318</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1192</v>
      </c>
      <c r="D149" s="2465"/>
      <c r="E149" s="2207"/>
      <c r="F149" s="2386"/>
      <c r="G149" s="2430"/>
      <c r="H149" s="1503"/>
      <c r="I149" s="654" t="s">
        <v>1191</v>
      </c>
      <c r="J149" s="574"/>
      <c r="K149" s="1503"/>
      <c r="L149" s="217"/>
      <c r="M149" s="2173"/>
      <c r="N149" s="337"/>
      <c r="O149" s="1627"/>
      <c r="P149" s="1627"/>
      <c r="AH149" s="1634">
        <v>0</v>
      </c>
    </row>
    <row s="1638" customFormat="1" customHeight="1" ht="0.75" hidden="1">
      <c r="A150" s="1783"/>
      <c r="B150" s="1783"/>
      <c r="C150" s="372" t="s">
        <v>1199</v>
      </c>
      <c r="D150" s="2465"/>
      <c r="E150" s="2207"/>
      <c r="F150" s="2386"/>
      <c r="G150" s="403"/>
      <c r="H150" s="1503"/>
      <c r="I150" s="654"/>
      <c r="J150" s="574"/>
      <c r="K150" s="1503"/>
      <c r="L150" s="217"/>
      <c r="M150" s="2173"/>
      <c r="N150" s="337"/>
      <c r="O150" s="1627"/>
      <c r="P150" s="1627"/>
      <c r="AH150" s="1634">
        <v>0</v>
      </c>
    </row>
    <row s="1638" customFormat="1" customHeight="1" ht="45" hidden="1">
      <c r="A151" s="1783" t="s">
        <v>161</v>
      </c>
      <c r="B151" s="1783" t="s">
        <v>162</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318</v>
      </c>
      <c r="M151" s="2174"/>
      <c r="N151" s="337"/>
      <c r="O151" s="1627"/>
      <c r="P151" s="1627"/>
      <c r="AH151" s="1634">
        <v>0</v>
      </c>
    </row>
    <row s="1638" customFormat="1" customHeight="1" ht="18.75" hidden="1">
      <c r="A152" s="1783"/>
      <c r="B152" s="1783"/>
      <c r="C152" s="372" t="s">
        <v>1192</v>
      </c>
      <c r="D152" s="2465"/>
      <c r="E152" s="2207"/>
      <c r="F152" s="2386"/>
      <c r="G152" s="2430"/>
      <c r="H152" s="1503"/>
      <c r="I152" s="654" t="s">
        <v>1191</v>
      </c>
      <c r="J152" s="574"/>
      <c r="K152" s="1503"/>
      <c r="L152" s="217"/>
      <c r="M152" s="1864"/>
      <c r="N152" s="337"/>
      <c r="O152" s="1627"/>
      <c r="P152" s="1627"/>
      <c r="AH152" s="1634">
        <v>0</v>
      </c>
    </row>
    <row s="1638" customFormat="1" customHeight="1" ht="0.75" hidden="1">
      <c r="A153" s="1783"/>
      <c r="B153" s="1783"/>
      <c r="C153" s="372" t="s">
        <v>1199</v>
      </c>
      <c r="D153" s="2465"/>
      <c r="E153" s="2207"/>
      <c r="F153" s="2386"/>
      <c r="G153" s="403"/>
      <c r="H153" s="1503"/>
      <c r="I153" s="654"/>
      <c r="J153" s="574"/>
      <c r="K153" s="1503"/>
      <c r="L153" s="217"/>
      <c r="M153" s="344"/>
      <c r="N153" s="337"/>
      <c r="O153" s="1627"/>
      <c r="P153" s="1627"/>
      <c r="AH153" s="1634">
        <v>0</v>
      </c>
    </row>
    <row s="1638" customFormat="1" customHeight="1" ht="45" hidden="1">
      <c r="A154" s="1783" t="s">
        <v>168</v>
      </c>
      <c r="B154" s="1783" t="s">
        <v>169</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318</v>
      </c>
      <c r="M154" s="344"/>
      <c r="N154" s="337"/>
      <c r="O154" s="1627"/>
      <c r="P154" s="1627"/>
      <c r="AH154" s="1634">
        <v>0</v>
      </c>
    </row>
    <row s="1638" customFormat="1" customHeight="1" ht="18.75" hidden="1">
      <c r="A155" s="1783"/>
      <c r="B155" s="1783"/>
      <c r="C155" s="372" t="s">
        <v>1192</v>
      </c>
      <c r="D155" s="2465"/>
      <c r="E155" s="2207"/>
      <c r="F155" s="2386"/>
      <c r="G155" s="2430"/>
      <c r="H155" s="1503"/>
      <c r="I155" s="654" t="s">
        <v>1191</v>
      </c>
      <c r="J155" s="574"/>
      <c r="K155" s="1503"/>
      <c r="L155" s="217"/>
      <c r="M155" s="344"/>
      <c r="N155" s="337"/>
      <c r="O155" s="1627"/>
      <c r="P155" s="1627"/>
      <c r="AH155" s="1634">
        <v>0</v>
      </c>
    </row>
    <row s="1638" customFormat="1" customHeight="1" ht="0.75" hidden="1">
      <c r="A156" s="1783"/>
      <c r="B156" s="1783"/>
      <c r="C156" s="372" t="s">
        <v>1199</v>
      </c>
      <c r="D156" s="2465"/>
      <c r="E156" s="2207"/>
      <c r="F156" s="2386"/>
      <c r="G156" s="403"/>
      <c r="H156" s="1503"/>
      <c r="I156" s="654"/>
      <c r="J156" s="574"/>
      <c r="K156" s="1503"/>
      <c r="L156" s="217"/>
      <c r="M156" s="344"/>
      <c r="N156" s="337"/>
      <c r="O156" s="1627"/>
      <c r="P156" s="1627"/>
      <c r="AH156" s="1634">
        <v>0</v>
      </c>
    </row>
    <row s="1638" customFormat="1" customHeight="1" ht="45" hidden="1">
      <c r="A157" s="1783" t="s">
        <v>174</v>
      </c>
      <c r="B157" s="1783" t="s">
        <v>175</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318</v>
      </c>
      <c r="M157" s="344"/>
      <c r="N157" s="337"/>
      <c r="O157" s="1627"/>
      <c r="P157" s="1627"/>
      <c r="AH157" s="1634">
        <v>0</v>
      </c>
    </row>
    <row s="1638" customFormat="1" customHeight="1" ht="18.75" hidden="1">
      <c r="A158" s="1783"/>
      <c r="B158" s="1783"/>
      <c r="C158" s="372" t="s">
        <v>1192</v>
      </c>
      <c r="D158" s="2465"/>
      <c r="E158" s="2207"/>
      <c r="F158" s="2386"/>
      <c r="G158" s="2430"/>
      <c r="H158" s="1503"/>
      <c r="I158" s="654" t="s">
        <v>1191</v>
      </c>
      <c r="J158" s="574"/>
      <c r="K158" s="1503"/>
      <c r="L158" s="217"/>
      <c r="M158" s="344"/>
      <c r="N158" s="337"/>
      <c r="O158" s="1627"/>
      <c r="P158" s="1627"/>
      <c r="AH158" s="1634">
        <v>0</v>
      </c>
    </row>
    <row s="1638" customFormat="1" customHeight="1" ht="0.75" hidden="1">
      <c r="A159" s="1783"/>
      <c r="B159" s="1783"/>
      <c r="C159" s="372" t="s">
        <v>1199</v>
      </c>
      <c r="D159" s="2465"/>
      <c r="E159" s="2207"/>
      <c r="F159" s="2386"/>
      <c r="G159" s="403"/>
      <c r="H159" s="1503"/>
      <c r="I159" s="654"/>
      <c r="J159" s="574"/>
      <c r="K159" s="1503"/>
      <c r="L159" s="217"/>
      <c r="M159" s="344"/>
      <c r="N159" s="337"/>
      <c r="O159" s="1627"/>
      <c r="P159" s="1627"/>
      <c r="AH159" s="1634">
        <v>0</v>
      </c>
    </row>
    <row s="1638" customFormat="1" customHeight="1" ht="18.75" hidden="1">
      <c r="A160" s="1783" t="s">
        <v>180</v>
      </c>
      <c r="B160" s="1783" t="s">
        <v>181</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318</v>
      </c>
      <c r="M160" s="344"/>
      <c r="N160" s="337"/>
      <c r="O160" s="1627"/>
      <c r="P160" s="1627"/>
      <c r="AH160" s="1634">
        <v>0</v>
      </c>
    </row>
    <row s="1638" customFormat="1" customHeight="1" ht="18.75" hidden="1">
      <c r="A161" s="1783"/>
      <c r="B161" s="1783"/>
      <c r="C161" s="372" t="s">
        <v>1192</v>
      </c>
      <c r="D161" s="2465"/>
      <c r="E161" s="2207"/>
      <c r="F161" s="2386"/>
      <c r="G161" s="2430"/>
      <c r="H161" s="1503"/>
      <c r="I161" s="654" t="s">
        <v>1191</v>
      </c>
      <c r="J161" s="574"/>
      <c r="K161" s="1503"/>
      <c r="L161" s="217"/>
      <c r="M161" s="344"/>
      <c r="N161" s="337"/>
      <c r="O161" s="1627"/>
      <c r="P161" s="1627"/>
      <c r="AH161" s="1634">
        <v>0</v>
      </c>
    </row>
    <row s="1638" customFormat="1" customHeight="1" ht="0.75" hidden="1">
      <c r="A162" s="1783"/>
      <c r="B162" s="1783"/>
      <c r="C162" s="372" t="s">
        <v>1199</v>
      </c>
      <c r="D162" s="2465"/>
      <c r="E162" s="2207"/>
      <c r="F162" s="2386"/>
      <c r="G162" s="403"/>
      <c r="H162" s="1503"/>
      <c r="I162" s="654"/>
      <c r="J162" s="574"/>
      <c r="K162" s="1503"/>
      <c r="L162" s="217"/>
      <c r="M162" s="344"/>
      <c r="N162" s="337"/>
      <c r="O162" s="1627"/>
      <c r="P162" s="1627"/>
      <c r="AH162" s="1634">
        <v>0</v>
      </c>
    </row>
    <row s="1638" customFormat="1" customHeight="1" ht="18.75" hidden="1">
      <c r="A163" s="1783" t="s">
        <v>186</v>
      </c>
      <c r="B163" s="1783" t="s">
        <v>187</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318</v>
      </c>
      <c r="M163" s="344"/>
      <c r="N163" s="337"/>
      <c r="O163" s="1627"/>
      <c r="P163" s="1627"/>
      <c r="AH163" s="1634">
        <v>0</v>
      </c>
    </row>
    <row s="1638" customFormat="1" customHeight="1" ht="18.75" hidden="1">
      <c r="A164" s="1783"/>
      <c r="B164" s="1783"/>
      <c r="C164" s="372" t="s">
        <v>1192</v>
      </c>
      <c r="D164" s="2465"/>
      <c r="E164" s="2207"/>
      <c r="F164" s="2386"/>
      <c r="G164" s="2430"/>
      <c r="H164" s="1503"/>
      <c r="I164" s="654" t="s">
        <v>1191</v>
      </c>
      <c r="J164" s="574"/>
      <c r="K164" s="1503"/>
      <c r="L164" s="217"/>
      <c r="M164" s="344"/>
      <c r="N164" s="337"/>
      <c r="O164" s="1627"/>
      <c r="P164" s="1627"/>
      <c r="AH164" s="1634">
        <v>0</v>
      </c>
    </row>
    <row s="1638" customFormat="1" customHeight="1" ht="0.75" hidden="1">
      <c r="A165" s="1783"/>
      <c r="B165" s="1783"/>
      <c r="C165" s="372" t="s">
        <v>1199</v>
      </c>
      <c r="D165" s="2465"/>
      <c r="E165" s="2207"/>
      <c r="F165" s="2386"/>
      <c r="G165" s="403"/>
      <c r="H165" s="1503"/>
      <c r="I165" s="654"/>
      <c r="J165" s="574"/>
      <c r="K165" s="1503"/>
      <c r="L165" s="217"/>
      <c r="M165" s="344"/>
      <c r="N165" s="337"/>
      <c r="O165" s="1627"/>
      <c r="P165" s="1627"/>
      <c r="AH165" s="1634">
        <v>0</v>
      </c>
    </row>
    <row s="1638" customFormat="1" customHeight="1" ht="18.75" hidden="1">
      <c r="A166" s="1783" t="s">
        <v>192</v>
      </c>
      <c r="B166" s="1783" t="s">
        <v>193</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318</v>
      </c>
      <c r="M166" s="344"/>
      <c r="N166" s="337"/>
      <c r="O166" s="1627"/>
      <c r="P166" s="1627"/>
      <c r="AH166" s="1634">
        <v>0</v>
      </c>
    </row>
    <row s="1638" customFormat="1" customHeight="1" ht="18.75" hidden="1">
      <c r="A167" s="1783"/>
      <c r="B167" s="1783"/>
      <c r="C167" s="372" t="s">
        <v>1192</v>
      </c>
      <c r="D167" s="2465"/>
      <c r="E167" s="2207"/>
      <c r="F167" s="2386"/>
      <c r="G167" s="2430"/>
      <c r="H167" s="1503"/>
      <c r="I167" s="654" t="s">
        <v>1191</v>
      </c>
      <c r="J167" s="574"/>
      <c r="K167" s="1503"/>
      <c r="L167" s="217"/>
      <c r="M167" s="344"/>
      <c r="N167" s="337"/>
      <c r="O167" s="1627"/>
      <c r="P167" s="1627"/>
      <c r="AH167" s="1634">
        <v>0</v>
      </c>
    </row>
    <row s="1638" customFormat="1" customHeight="1" ht="0.75" hidden="1">
      <c r="A168" s="1783"/>
      <c r="B168" s="1783"/>
      <c r="C168" s="372" t="s">
        <v>1199</v>
      </c>
      <c r="D168" s="2465"/>
      <c r="E168" s="2207"/>
      <c r="F168" s="2386"/>
      <c r="G168" s="403"/>
      <c r="H168" s="1503"/>
      <c r="I168" s="654"/>
      <c r="J168" s="574"/>
      <c r="K168" s="1503"/>
      <c r="L168" s="217"/>
      <c r="M168" s="344"/>
      <c r="N168" s="337"/>
      <c r="O168" s="1627"/>
      <c r="P168" s="1627"/>
      <c r="AH168" s="1634">
        <v>0</v>
      </c>
    </row>
    <row s="1638" customFormat="1" customHeight="1" ht="18.75" hidden="1">
      <c r="A169" s="1783" t="s">
        <v>198</v>
      </c>
      <c r="B169" s="1783" t="s">
        <v>199</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318</v>
      </c>
      <c r="M169" s="344"/>
      <c r="N169" s="337"/>
      <c r="O169" s="1627"/>
      <c r="P169" s="1627"/>
      <c r="AH169" s="1634">
        <v>0</v>
      </c>
    </row>
    <row s="1638" customFormat="1" customHeight="1" ht="18.75" hidden="1">
      <c r="A170" s="1783"/>
      <c r="B170" s="1783"/>
      <c r="C170" s="372" t="s">
        <v>1192</v>
      </c>
      <c r="D170" s="2465"/>
      <c r="E170" s="2207"/>
      <c r="F170" s="2386"/>
      <c r="G170" s="2430"/>
      <c r="H170" s="1503"/>
      <c r="I170" s="654" t="s">
        <v>1191</v>
      </c>
      <c r="J170" s="574"/>
      <c r="K170" s="1503"/>
      <c r="L170" s="217"/>
      <c r="M170" s="344"/>
      <c r="N170" s="337"/>
      <c r="O170" s="1627"/>
      <c r="P170" s="1627"/>
      <c r="AH170" s="1634">
        <v>0</v>
      </c>
    </row>
    <row s="1638" customFormat="1" customHeight="1" ht="0.75" hidden="1">
      <c r="A171" s="1783"/>
      <c r="B171" s="1783"/>
      <c r="C171" s="372" t="s">
        <v>1199</v>
      </c>
      <c r="D171" s="2465"/>
      <c r="E171" s="2207"/>
      <c r="F171" s="2386"/>
      <c r="G171" s="403"/>
      <c r="H171" s="1503"/>
      <c r="I171" s="654"/>
      <c r="J171" s="574"/>
      <c r="K171" s="1503"/>
      <c r="L171" s="217"/>
      <c r="M171" s="344"/>
      <c r="N171" s="337"/>
      <c r="O171" s="1627"/>
      <c r="P171" s="1627"/>
      <c r="AH171" s="1634">
        <v>0</v>
      </c>
    </row>
    <row s="1638" customFormat="1" customHeight="1" ht="18.75" hidden="1">
      <c r="A172" s="1783" t="s">
        <v>204</v>
      </c>
      <c r="B172" s="1783" t="s">
        <v>205</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318</v>
      </c>
      <c r="M172" s="344"/>
      <c r="N172" s="337"/>
      <c r="O172" s="1627"/>
      <c r="P172" s="1627"/>
      <c r="AH172" s="1634">
        <v>0</v>
      </c>
    </row>
    <row s="1638" customFormat="1" customHeight="1" ht="18.75" hidden="1">
      <c r="A173" s="1783"/>
      <c r="B173" s="1783"/>
      <c r="C173" s="372" t="s">
        <v>1192</v>
      </c>
      <c r="D173" s="2465"/>
      <c r="E173" s="2207"/>
      <c r="F173" s="2386"/>
      <c r="G173" s="2430"/>
      <c r="H173" s="1503"/>
      <c r="I173" s="654" t="s">
        <v>1191</v>
      </c>
      <c r="J173" s="574"/>
      <c r="K173" s="1503"/>
      <c r="L173" s="217"/>
      <c r="M173" s="344"/>
      <c r="N173" s="337"/>
      <c r="O173" s="1627"/>
      <c r="P173" s="1627"/>
      <c r="AH173" s="1634">
        <v>0</v>
      </c>
    </row>
    <row s="1638" customFormat="1" customHeight="1" ht="0.75" hidden="1">
      <c r="A174" s="1783"/>
      <c r="B174" s="1783"/>
      <c r="C174" s="372" t="s">
        <v>1199</v>
      </c>
      <c r="D174" s="2465"/>
      <c r="E174" s="2207"/>
      <c r="F174" s="2386"/>
      <c r="G174" s="403"/>
      <c r="H174" s="1503"/>
      <c r="I174" s="654"/>
      <c r="J174" s="574"/>
      <c r="K174" s="1503"/>
      <c r="L174" s="217"/>
      <c r="M174" s="344"/>
      <c r="N174" s="337"/>
      <c r="O174" s="1627"/>
      <c r="P174" s="1627"/>
      <c r="AH174" s="1634">
        <v>0</v>
      </c>
    </row>
    <row s="1638" customFormat="1" customHeight="1" ht="18.75" hidden="1">
      <c r="A175" s="1783" t="s">
        <v>224</v>
      </c>
      <c r="B175" s="1783" t="s">
        <v>225</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318</v>
      </c>
      <c r="M175" s="344"/>
      <c r="N175" s="337"/>
      <c r="O175" s="1627"/>
      <c r="P175" s="1627"/>
      <c r="AH175" s="1634">
        <v>0</v>
      </c>
    </row>
    <row s="1638" customFormat="1" customHeight="1" ht="18.75" hidden="1">
      <c r="A176" s="1783"/>
      <c r="B176" s="1783"/>
      <c r="C176" s="372" t="s">
        <v>1192</v>
      </c>
      <c r="D176" s="2465"/>
      <c r="E176" s="2207"/>
      <c r="F176" s="2386"/>
      <c r="G176" s="2430"/>
      <c r="H176" s="1503"/>
      <c r="I176" s="654" t="s">
        <v>1191</v>
      </c>
      <c r="J176" s="574"/>
      <c r="K176" s="1503"/>
      <c r="L176" s="217"/>
      <c r="M176" s="344"/>
      <c r="N176" s="337"/>
      <c r="O176" s="1627"/>
      <c r="P176" s="1627"/>
      <c r="AH176" s="1634">
        <v>0</v>
      </c>
    </row>
    <row s="1638" customFormat="1" customHeight="1" ht="0.75" hidden="1">
      <c r="A177" s="1783"/>
      <c r="B177" s="1783"/>
      <c r="C177" s="372" t="s">
        <v>1199</v>
      </c>
      <c r="D177" s="2465"/>
      <c r="E177" s="2207"/>
      <c r="F177" s="2386"/>
      <c r="G177" s="403"/>
      <c r="H177" s="1503"/>
      <c r="I177" s="654"/>
      <c r="J177" s="574"/>
      <c r="K177" s="1503"/>
      <c r="L177" s="217"/>
      <c r="M177" s="344"/>
      <c r="N177" s="337"/>
      <c r="O177" s="1627"/>
      <c r="P177" s="1627"/>
      <c r="AH177" s="1634">
        <v>0</v>
      </c>
    </row>
    <row s="1638" customFormat="1" customHeight="1" ht="18.75" hidden="1">
      <c r="A178" s="1783" t="s">
        <v>229</v>
      </c>
      <c r="B178" s="1783" t="s">
        <v>230</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318</v>
      </c>
      <c r="M178" s="344"/>
      <c r="N178" s="337"/>
      <c r="O178" s="1627"/>
      <c r="P178" s="1627"/>
      <c r="AH178" s="1634">
        <v>0</v>
      </c>
    </row>
    <row s="1638" customFormat="1" customHeight="1" ht="18.75" hidden="1">
      <c r="A179" s="1783"/>
      <c r="B179" s="1783"/>
      <c r="C179" s="372" t="s">
        <v>1192</v>
      </c>
      <c r="D179" s="2465"/>
      <c r="E179" s="2207"/>
      <c r="F179" s="2386"/>
      <c r="G179" s="2430"/>
      <c r="H179" s="1503"/>
      <c r="I179" s="654" t="s">
        <v>1191</v>
      </c>
      <c r="J179" s="574"/>
      <c r="K179" s="1503"/>
      <c r="L179" s="217"/>
      <c r="M179" s="344"/>
      <c r="N179" s="337"/>
      <c r="O179" s="1627"/>
      <c r="P179" s="1627"/>
      <c r="AH179" s="1634">
        <v>0</v>
      </c>
    </row>
    <row s="1638" customFormat="1" customHeight="1" ht="0.75" hidden="1">
      <c r="A180" s="1783"/>
      <c r="B180" s="1783"/>
      <c r="C180" s="372" t="s">
        <v>1199</v>
      </c>
      <c r="D180" s="2465"/>
      <c r="E180" s="2207"/>
      <c r="F180" s="2386"/>
      <c r="G180" s="403"/>
      <c r="H180" s="1503"/>
      <c r="I180" s="654"/>
      <c r="J180" s="574"/>
      <c r="K180" s="1503"/>
      <c r="L180" s="217"/>
      <c r="M180" s="344"/>
      <c r="N180" s="337"/>
      <c r="O180" s="1627"/>
      <c r="P180" s="1627"/>
      <c r="AH180" s="1634">
        <v>0</v>
      </c>
    </row>
    <row s="1638" customFormat="1" customHeight="1" ht="18.75" hidden="1">
      <c r="A181" s="1783" t="s">
        <v>234</v>
      </c>
      <c r="B181" s="1783" t="s">
        <v>235</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318</v>
      </c>
      <c r="M181" s="344"/>
      <c r="N181" s="337"/>
      <c r="O181" s="1627"/>
      <c r="P181" s="1627"/>
      <c r="AH181" s="1634">
        <v>0</v>
      </c>
    </row>
    <row s="1638" customFormat="1" customHeight="1" ht="18.75" hidden="1">
      <c r="A182" s="1783"/>
      <c r="B182" s="1783"/>
      <c r="C182" s="372" t="s">
        <v>1192</v>
      </c>
      <c r="D182" s="2465"/>
      <c r="E182" s="2207"/>
      <c r="F182" s="2386"/>
      <c r="G182" s="2430"/>
      <c r="H182" s="1503"/>
      <c r="I182" s="654" t="s">
        <v>1191</v>
      </c>
      <c r="J182" s="574"/>
      <c r="K182" s="1503"/>
      <c r="L182" s="217"/>
      <c r="M182" s="344"/>
      <c r="N182" s="337"/>
      <c r="O182" s="1627"/>
      <c r="P182" s="1627"/>
      <c r="AH182" s="1634">
        <v>0</v>
      </c>
    </row>
    <row s="1638" customFormat="1" customHeight="1" ht="0.75" hidden="1">
      <c r="A183" s="1783"/>
      <c r="B183" s="1783"/>
      <c r="C183" s="372" t="s">
        <v>1199</v>
      </c>
      <c r="D183" s="2465"/>
      <c r="E183" s="2207"/>
      <c r="F183" s="2386"/>
      <c r="G183" s="403"/>
      <c r="H183" s="1503"/>
      <c r="I183" s="654"/>
      <c r="J183" s="574"/>
      <c r="K183" s="1503"/>
      <c r="L183" s="217"/>
      <c r="M183" s="344"/>
      <c r="N183" s="337"/>
      <c r="O183" s="1627"/>
      <c r="P183" s="1627"/>
      <c r="AH183" s="1634">
        <v>0</v>
      </c>
    </row>
    <row s="1638" customFormat="1" customHeight="1" ht="18.75" hidden="1">
      <c r="A184" s="1783" t="s">
        <v>239</v>
      </c>
      <c r="B184" s="1783" t="s">
        <v>240</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318</v>
      </c>
      <c r="M184" s="344"/>
      <c r="N184" s="337"/>
      <c r="O184" s="1627"/>
      <c r="P184" s="1627"/>
      <c r="AH184" s="1634">
        <v>0</v>
      </c>
    </row>
    <row s="1638" customFormat="1" customHeight="1" ht="18.75" hidden="1">
      <c r="A185" s="1783"/>
      <c r="B185" s="1783"/>
      <c r="C185" s="372" t="s">
        <v>1192</v>
      </c>
      <c r="D185" s="2465"/>
      <c r="E185" s="2207"/>
      <c r="F185" s="2386"/>
      <c r="G185" s="2430"/>
      <c r="H185" s="1503"/>
      <c r="I185" s="654" t="s">
        <v>1191</v>
      </c>
      <c r="J185" s="574"/>
      <c r="K185" s="1503"/>
      <c r="L185" s="217"/>
      <c r="M185" s="344"/>
      <c r="N185" s="337"/>
      <c r="O185" s="1627"/>
      <c r="P185" s="1627"/>
      <c r="AH185" s="1634">
        <v>0</v>
      </c>
    </row>
    <row s="1638" customFormat="1" customHeight="1" ht="0.75" hidden="1">
      <c r="A186" s="1783"/>
      <c r="B186" s="1783"/>
      <c r="C186" s="372" t="s">
        <v>1199</v>
      </c>
      <c r="D186" s="2465"/>
      <c r="E186" s="2207"/>
      <c r="F186" s="2386"/>
      <c r="G186" s="403"/>
      <c r="H186" s="1503"/>
      <c r="I186" s="654"/>
      <c r="J186" s="574"/>
      <c r="K186" s="1503"/>
      <c r="L186" s="217"/>
      <c r="M186" s="344"/>
      <c r="N186" s="337"/>
      <c r="O186" s="1627"/>
      <c r="P186" s="1627"/>
      <c r="AH186" s="1634">
        <v>0</v>
      </c>
    </row>
    <row s="1638" customFormat="1" customHeight="1" ht="18.75" hidden="1">
      <c r="A187" s="1783" t="s">
        <v>244</v>
      </c>
      <c r="B187" s="1783" t="s">
        <v>245</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318</v>
      </c>
      <c r="M187" s="344"/>
      <c r="N187" s="337"/>
      <c r="O187" s="1627"/>
      <c r="P187" s="1627"/>
      <c r="AH187" s="1634">
        <v>0</v>
      </c>
    </row>
    <row s="1638" customFormat="1" customHeight="1" ht="18.75" hidden="1">
      <c r="A188" s="1783"/>
      <c r="B188" s="1783"/>
      <c r="C188" s="372" t="s">
        <v>1192</v>
      </c>
      <c r="D188" s="2465"/>
      <c r="E188" s="2207"/>
      <c r="F188" s="2386"/>
      <c r="G188" s="2430"/>
      <c r="H188" s="1503"/>
      <c r="I188" s="654" t="s">
        <v>1191</v>
      </c>
      <c r="J188" s="574"/>
      <c r="K188" s="1503"/>
      <c r="L188" s="217"/>
      <c r="M188" s="344"/>
      <c r="N188" s="337"/>
      <c r="O188" s="1627"/>
      <c r="P188" s="1627"/>
      <c r="AH188" s="1634">
        <v>0</v>
      </c>
    </row>
    <row s="1638" customFormat="1" customHeight="1" ht="0.75" hidden="1">
      <c r="A189" s="1783"/>
      <c r="B189" s="1783"/>
      <c r="C189" s="372" t="s">
        <v>1199</v>
      </c>
      <c r="D189" s="2465"/>
      <c r="E189" s="2207"/>
      <c r="F189" s="2386"/>
      <c r="G189" s="403"/>
      <c r="H189" s="1503"/>
      <c r="I189" s="654"/>
      <c r="J189" s="574"/>
      <c r="K189" s="1503"/>
      <c r="L189" s="217"/>
      <c r="M189" s="344"/>
      <c r="N189" s="337"/>
      <c r="O189" s="1627"/>
      <c r="P189" s="1627"/>
      <c r="AH189" s="1634">
        <v>0</v>
      </c>
    </row>
    <row s="1638" customFormat="1" customHeight="1" ht="18.75" hidden="1">
      <c r="A190" s="1783" t="s">
        <v>252</v>
      </c>
      <c r="B190" s="1783" t="s">
        <v>253</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v>
      </c>
      <c r="H190" s="1865"/>
      <c r="I190" s="1742"/>
      <c r="J190" s="1776"/>
      <c r="K190" s="1781"/>
      <c r="L190" s="1865" t="s">
        <v>318</v>
      </c>
      <c r="M190" s="344"/>
      <c r="N190" s="337"/>
      <c r="O190" s="1627"/>
      <c r="P190" s="1627"/>
      <c r="AH190" s="1634">
        <v>0</v>
      </c>
    </row>
    <row s="1638" customFormat="1" customHeight="1" ht="18.75" hidden="1">
      <c r="A191" s="1783"/>
      <c r="B191" s="1783"/>
      <c r="C191" s="372" t="s">
        <v>1192</v>
      </c>
      <c r="D191" s="2465"/>
      <c r="E191" s="2207"/>
      <c r="F191" s="2386"/>
      <c r="G191" s="2430"/>
      <c r="H191" s="1503"/>
      <c r="I191" s="654" t="s">
        <v>1191</v>
      </c>
      <c r="J191" s="574"/>
      <c r="K191" s="1503"/>
      <c r="L191" s="217"/>
      <c r="M191" s="344"/>
      <c r="N191" s="337"/>
      <c r="O191" s="1627"/>
      <c r="P191" s="1627"/>
      <c r="AH191" s="1634">
        <v>0</v>
      </c>
    </row>
    <row s="1638" customFormat="1" customHeight="1" ht="0.75" hidden="1">
      <c r="A192" s="1783"/>
      <c r="B192" s="1783"/>
      <c r="C192" s="372" t="s">
        <v>1199</v>
      </c>
      <c r="D192" s="2465"/>
      <c r="E192" s="2207"/>
      <c r="F192" s="2386"/>
      <c r="G192" s="403"/>
      <c r="H192" s="1503"/>
      <c r="I192" s="654"/>
      <c r="J192" s="574"/>
      <c r="K192" s="1503"/>
      <c r="L192" s="217"/>
      <c r="M192" s="344"/>
      <c r="N192" s="337"/>
      <c r="O192" s="1627"/>
      <c r="P192" s="1627"/>
      <c r="AH192" s="1634">
        <v>0</v>
      </c>
    </row>
    <row s="1638" customFormat="1" customHeight="1" ht="18.75" hidden="1">
      <c r="A193" s="1783" t="s">
        <v>267</v>
      </c>
      <c r="B193" s="1783" t="s">
        <v>268</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318</v>
      </c>
      <c r="M193" s="344"/>
      <c r="N193" s="337"/>
      <c r="O193" s="1627"/>
      <c r="P193" s="1627"/>
      <c r="AH193" s="1634">
        <v>0</v>
      </c>
    </row>
    <row s="1638" customFormat="1" customHeight="1" ht="18.75" hidden="1">
      <c r="A194" s="1783"/>
      <c r="B194" s="1783"/>
      <c r="C194" s="372" t="s">
        <v>1192</v>
      </c>
      <c r="D194" s="2465"/>
      <c r="E194" s="2207"/>
      <c r="F194" s="2386"/>
      <c r="G194" s="2430"/>
      <c r="H194" s="1503"/>
      <c r="I194" s="654" t="s">
        <v>1191</v>
      </c>
      <c r="J194" s="574"/>
      <c r="K194" s="1503"/>
      <c r="L194" s="217"/>
      <c r="M194" s="344"/>
      <c r="N194" s="337"/>
      <c r="O194" s="1627"/>
      <c r="P194" s="1627"/>
      <c r="AH194" s="1634">
        <v>0</v>
      </c>
    </row>
    <row s="1638" customFormat="1" customHeight="1" ht="0.75" hidden="1">
      <c r="A195" s="1783"/>
      <c r="B195" s="1783"/>
      <c r="C195" s="372" t="s">
        <v>1199</v>
      </c>
      <c r="D195" s="2465"/>
      <c r="E195" s="2207"/>
      <c r="F195" s="2386"/>
      <c r="G195" s="403"/>
      <c r="H195" s="1503"/>
      <c r="I195" s="654"/>
      <c r="J195" s="574"/>
      <c r="K195" s="1503"/>
      <c r="L195" s="217"/>
      <c r="M195" s="344"/>
      <c r="N195" s="337"/>
      <c r="O195" s="1627"/>
      <c r="P195" s="1627"/>
      <c r="AH195" s="1634">
        <v>0</v>
      </c>
    </row>
    <row s="1638" customFormat="1" customHeight="1" ht="18.75" hidden="1">
      <c r="A196" s="1783" t="s">
        <v>272</v>
      </c>
      <c r="B196" s="1783" t="s">
        <v>273</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318</v>
      </c>
      <c r="M196" s="344"/>
      <c r="N196" s="337"/>
      <c r="O196" s="1627"/>
      <c r="P196" s="1627"/>
      <c r="AH196" s="1634">
        <v>0</v>
      </c>
    </row>
    <row s="1638" customFormat="1" customHeight="1" ht="18.75" hidden="1">
      <c r="A197" s="1783"/>
      <c r="B197" s="1783"/>
      <c r="C197" s="372" t="s">
        <v>1192</v>
      </c>
      <c r="D197" s="2465"/>
      <c r="E197" s="2207"/>
      <c r="F197" s="2386"/>
      <c r="G197" s="2430"/>
      <c r="H197" s="1503"/>
      <c r="I197" s="654" t="s">
        <v>1191</v>
      </c>
      <c r="J197" s="574"/>
      <c r="K197" s="1503"/>
      <c r="L197" s="217"/>
      <c r="M197" s="344"/>
      <c r="N197" s="337"/>
      <c r="O197" s="1627"/>
      <c r="P197" s="1627"/>
      <c r="AH197" s="1634">
        <v>0</v>
      </c>
    </row>
    <row s="1638" customFormat="1" customHeight="1" ht="0.75" hidden="1">
      <c r="A198" s="1783"/>
      <c r="B198" s="1783"/>
      <c r="C198" s="372" t="s">
        <v>1199</v>
      </c>
      <c r="D198" s="2465"/>
      <c r="E198" s="2207"/>
      <c r="F198" s="2386"/>
      <c r="G198" s="403"/>
      <c r="H198" s="1503"/>
      <c r="I198" s="654"/>
      <c r="J198" s="574"/>
      <c r="K198" s="1503"/>
      <c r="L198" s="217"/>
      <c r="M198" s="344"/>
      <c r="N198" s="337"/>
      <c r="O198" s="1627"/>
      <c r="P198" s="1627"/>
      <c r="AH198" s="1634">
        <v>0</v>
      </c>
    </row>
    <row s="1638" customFormat="1" customHeight="1" ht="18.75" hidden="1">
      <c r="A199" s="1783" t="s">
        <v>277</v>
      </c>
      <c r="B199" s="1783" t="s">
        <v>278</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318</v>
      </c>
      <c r="M199" s="344"/>
      <c r="N199" s="337"/>
      <c r="O199" s="1627"/>
      <c r="P199" s="1627"/>
      <c r="AH199" s="1634">
        <v>0</v>
      </c>
    </row>
    <row s="1638" customFormat="1" customHeight="1" ht="18.75" hidden="1">
      <c r="A200" s="1783"/>
      <c r="B200" s="1783"/>
      <c r="C200" s="372" t="s">
        <v>1192</v>
      </c>
      <c r="D200" s="2465"/>
      <c r="E200" s="2207"/>
      <c r="F200" s="2386"/>
      <c r="G200" s="2430"/>
      <c r="H200" s="1503"/>
      <c r="I200" s="654" t="s">
        <v>1191</v>
      </c>
      <c r="J200" s="574"/>
      <c r="K200" s="1503"/>
      <c r="L200" s="217"/>
      <c r="M200" s="344"/>
      <c r="N200" s="337"/>
      <c r="O200" s="1627"/>
      <c r="P200" s="1627"/>
      <c r="AH200" s="1634">
        <v>0</v>
      </c>
    </row>
    <row s="1638" customFormat="1" customHeight="1" ht="0.75" hidden="1">
      <c r="A201" s="1783"/>
      <c r="B201" s="1783"/>
      <c r="C201" s="372" t="s">
        <v>1199</v>
      </c>
      <c r="D201" s="2465"/>
      <c r="E201" s="2207"/>
      <c r="F201" s="2386"/>
      <c r="G201" s="403"/>
      <c r="H201" s="1503"/>
      <c r="I201" s="654"/>
      <c r="J201" s="574"/>
      <c r="K201" s="1503"/>
      <c r="L201" s="217"/>
      <c r="M201" s="344"/>
      <c r="N201" s="337"/>
      <c r="O201" s="1627"/>
      <c r="P201" s="1627"/>
      <c r="AH201" s="1634">
        <v>0</v>
      </c>
    </row>
    <row s="1638" customFormat="1" customHeight="1" ht="18.75" hidden="1">
      <c r="A202" s="1783" t="s">
        <v>282</v>
      </c>
      <c r="B202" s="1783" t="s">
        <v>283</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318</v>
      </c>
      <c r="M202" s="344"/>
      <c r="N202" s="337"/>
      <c r="O202" s="1627"/>
      <c r="P202" s="1627"/>
      <c r="AH202" s="1634">
        <v>0</v>
      </c>
    </row>
    <row s="1638" customFormat="1" customHeight="1" ht="18.75" hidden="1">
      <c r="A203" s="1783"/>
      <c r="B203" s="1783"/>
      <c r="C203" s="372" t="s">
        <v>1192</v>
      </c>
      <c r="D203" s="2465"/>
      <c r="E203" s="2207"/>
      <c r="F203" s="2386"/>
      <c r="G203" s="2430"/>
      <c r="H203" s="1503"/>
      <c r="I203" s="654" t="s">
        <v>1191</v>
      </c>
      <c r="J203" s="574"/>
      <c r="K203" s="1503"/>
      <c r="L203" s="217"/>
      <c r="M203" s="344"/>
      <c r="N203" s="337"/>
      <c r="O203" s="1627"/>
      <c r="P203" s="1627"/>
      <c r="AH203" s="1634">
        <v>0</v>
      </c>
    </row>
    <row s="1638" customFormat="1" customHeight="1" ht="0.75" hidden="1">
      <c r="A204" s="1783"/>
      <c r="B204" s="1783"/>
      <c r="C204" s="372" t="s">
        <v>1199</v>
      </c>
      <c r="D204" s="2465"/>
      <c r="E204" s="2207"/>
      <c r="F204" s="2386"/>
      <c r="G204" s="403"/>
      <c r="H204" s="1503"/>
      <c r="I204" s="654"/>
      <c r="J204" s="574"/>
      <c r="K204" s="1503"/>
      <c r="L204" s="217"/>
      <c r="M204" s="344"/>
      <c r="N204" s="337"/>
      <c r="O204" s="1627"/>
      <c r="P204" s="1627"/>
      <c r="AH204" s="1634">
        <v>0</v>
      </c>
    </row>
    <row s="1638" customFormat="1" customHeight="1" ht="18.75" hidden="1">
      <c r="A205" s="1783" t="s">
        <v>287</v>
      </c>
      <c r="B205" s="1783" t="s">
        <v>288</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318</v>
      </c>
      <c r="M205" s="344"/>
      <c r="N205" s="337"/>
      <c r="O205" s="1627"/>
      <c r="P205" s="1627"/>
      <c r="AH205" s="1634">
        <v>0</v>
      </c>
    </row>
    <row s="1638" customFormat="1" customHeight="1" ht="18.75" hidden="1">
      <c r="A206" s="1783"/>
      <c r="B206" s="1783"/>
      <c r="C206" s="372" t="s">
        <v>1192</v>
      </c>
      <c r="D206" s="2465"/>
      <c r="E206" s="2207"/>
      <c r="F206" s="2386"/>
      <c r="G206" s="2430"/>
      <c r="H206" s="1503"/>
      <c r="I206" s="654" t="s">
        <v>1191</v>
      </c>
      <c r="J206" s="574"/>
      <c r="K206" s="1503"/>
      <c r="L206" s="217"/>
      <c r="M206" s="344"/>
      <c r="N206" s="337"/>
      <c r="O206" s="1627"/>
      <c r="P206" s="1627"/>
      <c r="AH206" s="1634">
        <v>0</v>
      </c>
    </row>
    <row s="1638" customFormat="1" customHeight="1" ht="1.05">
      <c r="A207" s="1783"/>
      <c r="B207" s="1783"/>
      <c r="C207" s="372" t="s">
        <v>1199</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112</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156</v>
      </c>
      <c r="B209" s="1783" t="s">
        <v>157</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318</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1192</v>
      </c>
      <c r="D210" s="2465"/>
      <c r="E210" s="2207"/>
      <c r="F210" s="2386"/>
      <c r="G210" s="2430"/>
      <c r="H210" s="1503"/>
      <c r="I210" s="654" t="s">
        <v>1191</v>
      </c>
      <c r="J210" s="574"/>
      <c r="K210" s="1503"/>
      <c r="L210" s="217"/>
      <c r="M210" s="2173"/>
      <c r="N210" s="337"/>
      <c r="O210" s="1627"/>
      <c r="P210" s="1627"/>
      <c r="AH210" s="1634">
        <v>0</v>
      </c>
    </row>
    <row s="1638" customFormat="1" customHeight="1" ht="0.75" hidden="1">
      <c r="A211" s="1783"/>
      <c r="B211" s="1783"/>
      <c r="C211" s="372" t="s">
        <v>1199</v>
      </c>
      <c r="D211" s="2465"/>
      <c r="E211" s="2207"/>
      <c r="F211" s="2386"/>
      <c r="G211" s="403"/>
      <c r="H211" s="1503"/>
      <c r="I211" s="654"/>
      <c r="J211" s="574"/>
      <c r="K211" s="1503"/>
      <c r="L211" s="217"/>
      <c r="M211" s="2173"/>
      <c r="N211" s="337"/>
      <c r="O211" s="1627"/>
      <c r="P211" s="1627"/>
      <c r="AH211" s="1634">
        <v>0</v>
      </c>
    </row>
    <row s="1638" customFormat="1" customHeight="1" ht="45" hidden="1">
      <c r="A212" s="1783" t="s">
        <v>161</v>
      </c>
      <c r="B212" s="1783" t="s">
        <v>162</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318</v>
      </c>
      <c r="M212" s="2174"/>
      <c r="N212" s="337"/>
      <c r="O212" s="1627"/>
      <c r="P212" s="1627"/>
      <c r="AH212" s="1634">
        <v>0</v>
      </c>
    </row>
    <row s="1638" customFormat="1" customHeight="1" ht="18.75" hidden="1">
      <c r="A213" s="1783"/>
      <c r="B213" s="1783"/>
      <c r="C213" s="372" t="s">
        <v>1192</v>
      </c>
      <c r="D213" s="2465"/>
      <c r="E213" s="2207"/>
      <c r="F213" s="2386"/>
      <c r="G213" s="2430"/>
      <c r="H213" s="1503"/>
      <c r="I213" s="654" t="s">
        <v>1191</v>
      </c>
      <c r="J213" s="574"/>
      <c r="K213" s="1503"/>
      <c r="L213" s="217"/>
      <c r="M213" s="1864"/>
      <c r="N213" s="337"/>
      <c r="O213" s="1627"/>
      <c r="P213" s="1627"/>
      <c r="AH213" s="1634">
        <v>0</v>
      </c>
    </row>
    <row s="1638" customFormat="1" customHeight="1" ht="0.75" hidden="1">
      <c r="A214" s="1783"/>
      <c r="B214" s="1783"/>
      <c r="C214" s="372" t="s">
        <v>1199</v>
      </c>
      <c r="D214" s="2465"/>
      <c r="E214" s="2207"/>
      <c r="F214" s="2386"/>
      <c r="G214" s="403"/>
      <c r="H214" s="1503"/>
      <c r="I214" s="654"/>
      <c r="J214" s="574"/>
      <c r="K214" s="1503"/>
      <c r="L214" s="217"/>
      <c r="M214" s="344"/>
      <c r="N214" s="337"/>
      <c r="O214" s="1627"/>
      <c r="P214" s="1627"/>
      <c r="AH214" s="1634">
        <v>0</v>
      </c>
    </row>
    <row s="1638" customFormat="1" customHeight="1" ht="45" hidden="1">
      <c r="A215" s="1783" t="s">
        <v>168</v>
      </c>
      <c r="B215" s="1783" t="s">
        <v>169</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318</v>
      </c>
      <c r="M215" s="344"/>
      <c r="N215" s="337"/>
      <c r="O215" s="1627"/>
      <c r="P215" s="1627"/>
      <c r="AH215" s="1634">
        <v>0</v>
      </c>
    </row>
    <row s="1638" customFormat="1" customHeight="1" ht="18.75" hidden="1">
      <c r="A216" s="1783"/>
      <c r="B216" s="1783"/>
      <c r="C216" s="372" t="s">
        <v>1192</v>
      </c>
      <c r="D216" s="2465"/>
      <c r="E216" s="2207"/>
      <c r="F216" s="2386"/>
      <c r="G216" s="2430"/>
      <c r="H216" s="1503"/>
      <c r="I216" s="654" t="s">
        <v>1191</v>
      </c>
      <c r="J216" s="574"/>
      <c r="K216" s="1503"/>
      <c r="L216" s="217"/>
      <c r="M216" s="344"/>
      <c r="N216" s="337"/>
      <c r="O216" s="1627"/>
      <c r="P216" s="1627"/>
      <c r="AH216" s="1634">
        <v>0</v>
      </c>
    </row>
    <row s="1638" customFormat="1" customHeight="1" ht="0.75" hidden="1">
      <c r="A217" s="1783"/>
      <c r="B217" s="1783"/>
      <c r="C217" s="372" t="s">
        <v>1199</v>
      </c>
      <c r="D217" s="2465"/>
      <c r="E217" s="2207"/>
      <c r="F217" s="2386"/>
      <c r="G217" s="403"/>
      <c r="H217" s="1503"/>
      <c r="I217" s="654"/>
      <c r="J217" s="574"/>
      <c r="K217" s="1503"/>
      <c r="L217" s="217"/>
      <c r="M217" s="344"/>
      <c r="N217" s="337"/>
      <c r="O217" s="1627"/>
      <c r="P217" s="1627"/>
      <c r="AH217" s="1634">
        <v>0</v>
      </c>
    </row>
    <row s="1638" customFormat="1" customHeight="1" ht="45" hidden="1">
      <c r="A218" s="1783" t="s">
        <v>174</v>
      </c>
      <c r="B218" s="1783" t="s">
        <v>175</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318</v>
      </c>
      <c r="M218" s="344"/>
      <c r="N218" s="337"/>
      <c r="O218" s="1627"/>
      <c r="P218" s="1627"/>
      <c r="AH218" s="1634">
        <v>0</v>
      </c>
    </row>
    <row s="1638" customFormat="1" customHeight="1" ht="18.75" hidden="1">
      <c r="A219" s="1783"/>
      <c r="B219" s="1783"/>
      <c r="C219" s="372" t="s">
        <v>1192</v>
      </c>
      <c r="D219" s="2465"/>
      <c r="E219" s="2207"/>
      <c r="F219" s="2386"/>
      <c r="G219" s="2430"/>
      <c r="H219" s="1503"/>
      <c r="I219" s="654" t="s">
        <v>1191</v>
      </c>
      <c r="J219" s="574"/>
      <c r="K219" s="1503"/>
      <c r="L219" s="217"/>
      <c r="M219" s="344"/>
      <c r="N219" s="337"/>
      <c r="O219" s="1627"/>
      <c r="P219" s="1627"/>
      <c r="AH219" s="1634">
        <v>0</v>
      </c>
    </row>
    <row s="1638" customFormat="1" customHeight="1" ht="0.75" hidden="1">
      <c r="A220" s="1783"/>
      <c r="B220" s="1783"/>
      <c r="C220" s="372" t="s">
        <v>1199</v>
      </c>
      <c r="D220" s="2465"/>
      <c r="E220" s="2207"/>
      <c r="F220" s="2386"/>
      <c r="G220" s="403"/>
      <c r="H220" s="1503"/>
      <c r="I220" s="654"/>
      <c r="J220" s="574"/>
      <c r="K220" s="1503"/>
      <c r="L220" s="217"/>
      <c r="M220" s="344"/>
      <c r="N220" s="337"/>
      <c r="O220" s="1627"/>
      <c r="P220" s="1627"/>
      <c r="AH220" s="1634">
        <v>0</v>
      </c>
    </row>
    <row s="1638" customFormat="1" customHeight="1" ht="18.75" hidden="1">
      <c r="A221" s="1783" t="s">
        <v>180</v>
      </c>
      <c r="B221" s="1783" t="s">
        <v>181</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318</v>
      </c>
      <c r="M221" s="344"/>
      <c r="N221" s="337"/>
      <c r="O221" s="1627"/>
      <c r="P221" s="1627"/>
      <c r="AH221" s="1634">
        <v>0</v>
      </c>
    </row>
    <row s="1638" customFormat="1" customHeight="1" ht="18.75" hidden="1">
      <c r="A222" s="1783"/>
      <c r="B222" s="1783"/>
      <c r="C222" s="372" t="s">
        <v>1192</v>
      </c>
      <c r="D222" s="2465"/>
      <c r="E222" s="2207"/>
      <c r="F222" s="2386"/>
      <c r="G222" s="2430"/>
      <c r="H222" s="1503"/>
      <c r="I222" s="654" t="s">
        <v>1191</v>
      </c>
      <c r="J222" s="574"/>
      <c r="K222" s="1503"/>
      <c r="L222" s="217"/>
      <c r="M222" s="344"/>
      <c r="N222" s="337"/>
      <c r="O222" s="1627"/>
      <c r="P222" s="1627"/>
      <c r="AH222" s="1634">
        <v>0</v>
      </c>
    </row>
    <row s="1638" customFormat="1" customHeight="1" ht="0.75" hidden="1">
      <c r="A223" s="1783"/>
      <c r="B223" s="1783"/>
      <c r="C223" s="372" t="s">
        <v>1199</v>
      </c>
      <c r="D223" s="2465"/>
      <c r="E223" s="2207"/>
      <c r="F223" s="2386"/>
      <c r="G223" s="403"/>
      <c r="H223" s="1503"/>
      <c r="I223" s="654"/>
      <c r="J223" s="574"/>
      <c r="K223" s="1503"/>
      <c r="L223" s="217"/>
      <c r="M223" s="344"/>
      <c r="N223" s="337"/>
      <c r="O223" s="1627"/>
      <c r="P223" s="1627"/>
      <c r="AH223" s="1634">
        <v>0</v>
      </c>
    </row>
    <row s="1638" customFormat="1" customHeight="1" ht="18.75" hidden="1">
      <c r="A224" s="1783" t="s">
        <v>186</v>
      </c>
      <c r="B224" s="1783" t="s">
        <v>187</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318</v>
      </c>
      <c r="M224" s="344"/>
      <c r="N224" s="337"/>
      <c r="O224" s="1627"/>
      <c r="P224" s="1627"/>
      <c r="AH224" s="1634">
        <v>0</v>
      </c>
    </row>
    <row s="1638" customFormat="1" customHeight="1" ht="18.75" hidden="1">
      <c r="A225" s="1783"/>
      <c r="B225" s="1783"/>
      <c r="C225" s="372" t="s">
        <v>1192</v>
      </c>
      <c r="D225" s="2465"/>
      <c r="E225" s="2207"/>
      <c r="F225" s="2386"/>
      <c r="G225" s="2430"/>
      <c r="H225" s="1503"/>
      <c r="I225" s="654" t="s">
        <v>1191</v>
      </c>
      <c r="J225" s="574"/>
      <c r="K225" s="1503"/>
      <c r="L225" s="217"/>
      <c r="M225" s="344"/>
      <c r="N225" s="337"/>
      <c r="O225" s="1627"/>
      <c r="P225" s="1627"/>
      <c r="AH225" s="1634">
        <v>0</v>
      </c>
    </row>
    <row s="1638" customFormat="1" customHeight="1" ht="0.75" hidden="1">
      <c r="A226" s="1783"/>
      <c r="B226" s="1783"/>
      <c r="C226" s="372" t="s">
        <v>1199</v>
      </c>
      <c r="D226" s="2465"/>
      <c r="E226" s="2207"/>
      <c r="F226" s="2386"/>
      <c r="G226" s="403"/>
      <c r="H226" s="1503"/>
      <c r="I226" s="654"/>
      <c r="J226" s="574"/>
      <c r="K226" s="1503"/>
      <c r="L226" s="217"/>
      <c r="M226" s="344"/>
      <c r="N226" s="337"/>
      <c r="O226" s="1627"/>
      <c r="P226" s="1627"/>
      <c r="AH226" s="1634">
        <v>0</v>
      </c>
    </row>
    <row s="1638" customFormat="1" customHeight="1" ht="18.75" hidden="1">
      <c r="A227" s="1783" t="s">
        <v>192</v>
      </c>
      <c r="B227" s="1783" t="s">
        <v>193</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318</v>
      </c>
      <c r="M227" s="344"/>
      <c r="N227" s="337"/>
      <c r="O227" s="1627"/>
      <c r="P227" s="1627"/>
      <c r="AH227" s="1634">
        <v>0</v>
      </c>
    </row>
    <row s="1638" customFormat="1" customHeight="1" ht="18.75" hidden="1">
      <c r="A228" s="1783"/>
      <c r="B228" s="1783"/>
      <c r="C228" s="372" t="s">
        <v>1192</v>
      </c>
      <c r="D228" s="2465"/>
      <c r="E228" s="2207"/>
      <c r="F228" s="2386"/>
      <c r="G228" s="2430"/>
      <c r="H228" s="1503"/>
      <c r="I228" s="654" t="s">
        <v>1191</v>
      </c>
      <c r="J228" s="574"/>
      <c r="K228" s="1503"/>
      <c r="L228" s="217"/>
      <c r="M228" s="344"/>
      <c r="N228" s="337"/>
      <c r="O228" s="1627"/>
      <c r="P228" s="1627"/>
      <c r="AH228" s="1634">
        <v>0</v>
      </c>
    </row>
    <row s="1638" customFormat="1" customHeight="1" ht="0.75" hidden="1">
      <c r="A229" s="1783"/>
      <c r="B229" s="1783"/>
      <c r="C229" s="372" t="s">
        <v>1199</v>
      </c>
      <c r="D229" s="2465"/>
      <c r="E229" s="2207"/>
      <c r="F229" s="2386"/>
      <c r="G229" s="403"/>
      <c r="H229" s="1503"/>
      <c r="I229" s="654"/>
      <c r="J229" s="574"/>
      <c r="K229" s="1503"/>
      <c r="L229" s="217"/>
      <c r="M229" s="344"/>
      <c r="N229" s="337"/>
      <c r="O229" s="1627"/>
      <c r="P229" s="1627"/>
      <c r="AH229" s="1634">
        <v>0</v>
      </c>
    </row>
    <row s="1638" customFormat="1" customHeight="1" ht="18.75" hidden="1">
      <c r="A230" s="1783" t="s">
        <v>198</v>
      </c>
      <c r="B230" s="1783" t="s">
        <v>199</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318</v>
      </c>
      <c r="M230" s="344"/>
      <c r="N230" s="337"/>
      <c r="O230" s="1627"/>
      <c r="P230" s="1627"/>
      <c r="AH230" s="1634">
        <v>0</v>
      </c>
    </row>
    <row s="1638" customFormat="1" customHeight="1" ht="18.75" hidden="1">
      <c r="A231" s="1783"/>
      <c r="B231" s="1783"/>
      <c r="C231" s="372" t="s">
        <v>1192</v>
      </c>
      <c r="D231" s="2465"/>
      <c r="E231" s="2207"/>
      <c r="F231" s="2386"/>
      <c r="G231" s="2430"/>
      <c r="H231" s="1503"/>
      <c r="I231" s="654" t="s">
        <v>1191</v>
      </c>
      <c r="J231" s="574"/>
      <c r="K231" s="1503"/>
      <c r="L231" s="217"/>
      <c r="M231" s="344"/>
      <c r="N231" s="337"/>
      <c r="O231" s="1627"/>
      <c r="P231" s="1627"/>
      <c r="AH231" s="1634">
        <v>0</v>
      </c>
    </row>
    <row s="1638" customFormat="1" customHeight="1" ht="0.75" hidden="1">
      <c r="A232" s="1783"/>
      <c r="B232" s="1783"/>
      <c r="C232" s="372" t="s">
        <v>1199</v>
      </c>
      <c r="D232" s="2465"/>
      <c r="E232" s="2207"/>
      <c r="F232" s="2386"/>
      <c r="G232" s="403"/>
      <c r="H232" s="1503"/>
      <c r="I232" s="654"/>
      <c r="J232" s="574"/>
      <c r="K232" s="1503"/>
      <c r="L232" s="217"/>
      <c r="M232" s="344"/>
      <c r="N232" s="337"/>
      <c r="O232" s="1627"/>
      <c r="P232" s="1627"/>
      <c r="AH232" s="1634">
        <v>0</v>
      </c>
    </row>
    <row s="1638" customFormat="1" customHeight="1" ht="18.75" hidden="1">
      <c r="A233" s="1783" t="s">
        <v>204</v>
      </c>
      <c r="B233" s="1783" t="s">
        <v>205</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318</v>
      </c>
      <c r="M233" s="344"/>
      <c r="N233" s="337"/>
      <c r="O233" s="1627"/>
      <c r="P233" s="1627"/>
      <c r="AH233" s="1634">
        <v>0</v>
      </c>
    </row>
    <row s="1638" customFormat="1" customHeight="1" ht="18.75" hidden="1">
      <c r="A234" s="1783"/>
      <c r="B234" s="1783"/>
      <c r="C234" s="372" t="s">
        <v>1192</v>
      </c>
      <c r="D234" s="2465"/>
      <c r="E234" s="2207"/>
      <c r="F234" s="2386"/>
      <c r="G234" s="2430"/>
      <c r="H234" s="1503"/>
      <c r="I234" s="654" t="s">
        <v>1191</v>
      </c>
      <c r="J234" s="574"/>
      <c r="K234" s="1503"/>
      <c r="L234" s="217"/>
      <c r="M234" s="344"/>
      <c r="N234" s="337"/>
      <c r="O234" s="1627"/>
      <c r="P234" s="1627"/>
      <c r="AH234" s="1634">
        <v>0</v>
      </c>
    </row>
    <row s="1638" customFormat="1" customHeight="1" ht="0.75" hidden="1">
      <c r="A235" s="1783"/>
      <c r="B235" s="1783"/>
      <c r="C235" s="372" t="s">
        <v>1199</v>
      </c>
      <c r="D235" s="2465"/>
      <c r="E235" s="2207"/>
      <c r="F235" s="2386"/>
      <c r="G235" s="403"/>
      <c r="H235" s="1503"/>
      <c r="I235" s="654"/>
      <c r="J235" s="574"/>
      <c r="K235" s="1503"/>
      <c r="L235" s="217"/>
      <c r="M235" s="344"/>
      <c r="N235" s="337"/>
      <c r="O235" s="1627"/>
      <c r="P235" s="1627"/>
      <c r="AH235" s="1634">
        <v>0</v>
      </c>
    </row>
    <row s="1638" customFormat="1" customHeight="1" ht="18.75" hidden="1">
      <c r="A236" s="1783" t="s">
        <v>224</v>
      </c>
      <c r="B236" s="1783" t="s">
        <v>225</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318</v>
      </c>
      <c r="M236" s="344"/>
      <c r="N236" s="337"/>
      <c r="O236" s="1627"/>
      <c r="P236" s="1627"/>
      <c r="AH236" s="1634">
        <v>0</v>
      </c>
    </row>
    <row s="1638" customFormat="1" customHeight="1" ht="18.75" hidden="1">
      <c r="A237" s="1783"/>
      <c r="B237" s="1783"/>
      <c r="C237" s="372" t="s">
        <v>1192</v>
      </c>
      <c r="D237" s="2465"/>
      <c r="E237" s="2207"/>
      <c r="F237" s="2386"/>
      <c r="G237" s="2430"/>
      <c r="H237" s="1503"/>
      <c r="I237" s="654" t="s">
        <v>1191</v>
      </c>
      <c r="J237" s="574"/>
      <c r="K237" s="1503"/>
      <c r="L237" s="217"/>
      <c r="M237" s="344"/>
      <c r="N237" s="337"/>
      <c r="O237" s="1627"/>
      <c r="P237" s="1627"/>
      <c r="AH237" s="1634">
        <v>0</v>
      </c>
    </row>
    <row s="1638" customFormat="1" customHeight="1" ht="0.75" hidden="1">
      <c r="A238" s="1783"/>
      <c r="B238" s="1783"/>
      <c r="C238" s="372" t="s">
        <v>1199</v>
      </c>
      <c r="D238" s="2465"/>
      <c r="E238" s="2207"/>
      <c r="F238" s="2386"/>
      <c r="G238" s="403"/>
      <c r="H238" s="1503"/>
      <c r="I238" s="654"/>
      <c r="J238" s="574"/>
      <c r="K238" s="1503"/>
      <c r="L238" s="217"/>
      <c r="M238" s="344"/>
      <c r="N238" s="337"/>
      <c r="O238" s="1627"/>
      <c r="P238" s="1627"/>
      <c r="AH238" s="1634">
        <v>0</v>
      </c>
    </row>
    <row s="1638" customFormat="1" customHeight="1" ht="18.75" hidden="1">
      <c r="A239" s="1783" t="s">
        <v>229</v>
      </c>
      <c r="B239" s="1783" t="s">
        <v>230</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318</v>
      </c>
      <c r="M239" s="344"/>
      <c r="N239" s="337"/>
      <c r="O239" s="1627"/>
      <c r="P239" s="1627"/>
      <c r="AH239" s="1634">
        <v>0</v>
      </c>
    </row>
    <row s="1638" customFormat="1" customHeight="1" ht="18.75" hidden="1">
      <c r="A240" s="1783"/>
      <c r="B240" s="1783"/>
      <c r="C240" s="372" t="s">
        <v>1192</v>
      </c>
      <c r="D240" s="2465"/>
      <c r="E240" s="2207"/>
      <c r="F240" s="2386"/>
      <c r="G240" s="2430"/>
      <c r="H240" s="1503"/>
      <c r="I240" s="654" t="s">
        <v>1191</v>
      </c>
      <c r="J240" s="574"/>
      <c r="K240" s="1503"/>
      <c r="L240" s="217"/>
      <c r="M240" s="344"/>
      <c r="N240" s="337"/>
      <c r="O240" s="1627"/>
      <c r="P240" s="1627"/>
      <c r="AH240" s="1634">
        <v>0</v>
      </c>
    </row>
    <row s="1638" customFormat="1" customHeight="1" ht="0.75" hidden="1">
      <c r="A241" s="1783"/>
      <c r="B241" s="1783"/>
      <c r="C241" s="372" t="s">
        <v>1199</v>
      </c>
      <c r="D241" s="2465"/>
      <c r="E241" s="2207"/>
      <c r="F241" s="2386"/>
      <c r="G241" s="403"/>
      <c r="H241" s="1503"/>
      <c r="I241" s="654"/>
      <c r="J241" s="574"/>
      <c r="K241" s="1503"/>
      <c r="L241" s="217"/>
      <c r="M241" s="344"/>
      <c r="N241" s="337"/>
      <c r="O241" s="1627"/>
      <c r="P241" s="1627"/>
      <c r="AH241" s="1634">
        <v>0</v>
      </c>
    </row>
    <row s="1638" customFormat="1" customHeight="1" ht="18.75" hidden="1">
      <c r="A242" s="1783" t="s">
        <v>234</v>
      </c>
      <c r="B242" s="1783" t="s">
        <v>235</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318</v>
      </c>
      <c r="M242" s="344"/>
      <c r="N242" s="337"/>
      <c r="O242" s="1627"/>
      <c r="P242" s="1627"/>
      <c r="AH242" s="1634">
        <v>0</v>
      </c>
    </row>
    <row s="1638" customFormat="1" customHeight="1" ht="18.75" hidden="1">
      <c r="A243" s="1783"/>
      <c r="B243" s="1783"/>
      <c r="C243" s="372" t="s">
        <v>1192</v>
      </c>
      <c r="D243" s="2465"/>
      <c r="E243" s="2207"/>
      <c r="F243" s="2386"/>
      <c r="G243" s="2430"/>
      <c r="H243" s="1503"/>
      <c r="I243" s="654" t="s">
        <v>1191</v>
      </c>
      <c r="J243" s="574"/>
      <c r="K243" s="1503"/>
      <c r="L243" s="217"/>
      <c r="M243" s="344"/>
      <c r="N243" s="337"/>
      <c r="O243" s="1627"/>
      <c r="P243" s="1627"/>
      <c r="AH243" s="1634">
        <v>0</v>
      </c>
    </row>
    <row s="1638" customFormat="1" customHeight="1" ht="0.75" hidden="1">
      <c r="A244" s="1783"/>
      <c r="B244" s="1783"/>
      <c r="C244" s="372" t="s">
        <v>1199</v>
      </c>
      <c r="D244" s="2465"/>
      <c r="E244" s="2207"/>
      <c r="F244" s="2386"/>
      <c r="G244" s="403"/>
      <c r="H244" s="1503"/>
      <c r="I244" s="654"/>
      <c r="J244" s="574"/>
      <c r="K244" s="1503"/>
      <c r="L244" s="217"/>
      <c r="M244" s="344"/>
      <c r="N244" s="337"/>
      <c r="O244" s="1627"/>
      <c r="P244" s="1627"/>
      <c r="AH244" s="1634">
        <v>0</v>
      </c>
    </row>
    <row s="1638" customFormat="1" customHeight="1" ht="18.75" hidden="1">
      <c r="A245" s="1783" t="s">
        <v>239</v>
      </c>
      <c r="B245" s="1783" t="s">
        <v>240</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318</v>
      </c>
      <c r="M245" s="344"/>
      <c r="N245" s="337"/>
      <c r="O245" s="1627"/>
      <c r="P245" s="1627"/>
      <c r="AH245" s="1634">
        <v>0</v>
      </c>
    </row>
    <row s="1638" customFormat="1" customHeight="1" ht="18.75" hidden="1">
      <c r="A246" s="1783"/>
      <c r="B246" s="1783"/>
      <c r="C246" s="372" t="s">
        <v>1192</v>
      </c>
      <c r="D246" s="2465"/>
      <c r="E246" s="2207"/>
      <c r="F246" s="2386"/>
      <c r="G246" s="2430"/>
      <c r="H246" s="1503"/>
      <c r="I246" s="654" t="s">
        <v>1191</v>
      </c>
      <c r="J246" s="574"/>
      <c r="K246" s="1503"/>
      <c r="L246" s="217"/>
      <c r="M246" s="344"/>
      <c r="N246" s="337"/>
      <c r="O246" s="1627"/>
      <c r="P246" s="1627"/>
      <c r="AH246" s="1634">
        <v>0</v>
      </c>
    </row>
    <row s="1638" customFormat="1" customHeight="1" ht="0.75" hidden="1">
      <c r="A247" s="1783"/>
      <c r="B247" s="1783"/>
      <c r="C247" s="372" t="s">
        <v>1199</v>
      </c>
      <c r="D247" s="2465"/>
      <c r="E247" s="2207"/>
      <c r="F247" s="2386"/>
      <c r="G247" s="403"/>
      <c r="H247" s="1503"/>
      <c r="I247" s="654"/>
      <c r="J247" s="574"/>
      <c r="K247" s="1503"/>
      <c r="L247" s="217"/>
      <c r="M247" s="344"/>
      <c r="N247" s="337"/>
      <c r="O247" s="1627"/>
      <c r="P247" s="1627"/>
      <c r="AH247" s="1634">
        <v>0</v>
      </c>
    </row>
    <row s="1638" customFormat="1" customHeight="1" ht="18.75" hidden="1">
      <c r="A248" s="1783" t="s">
        <v>244</v>
      </c>
      <c r="B248" s="1783" t="s">
        <v>245</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318</v>
      </c>
      <c r="M248" s="344"/>
      <c r="N248" s="337"/>
      <c r="O248" s="1627"/>
      <c r="P248" s="1627"/>
      <c r="AH248" s="1634">
        <v>0</v>
      </c>
    </row>
    <row s="1638" customFormat="1" customHeight="1" ht="18.75" hidden="1">
      <c r="A249" s="1783"/>
      <c r="B249" s="1783"/>
      <c r="C249" s="372" t="s">
        <v>1192</v>
      </c>
      <c r="D249" s="2465"/>
      <c r="E249" s="2207"/>
      <c r="F249" s="2386"/>
      <c r="G249" s="2430"/>
      <c r="H249" s="1503"/>
      <c r="I249" s="654" t="s">
        <v>1191</v>
      </c>
      <c r="J249" s="574"/>
      <c r="K249" s="1503"/>
      <c r="L249" s="217"/>
      <c r="M249" s="344"/>
      <c r="N249" s="337"/>
      <c r="O249" s="1627"/>
      <c r="P249" s="1627"/>
      <c r="AH249" s="1634">
        <v>0</v>
      </c>
    </row>
    <row s="1638" customFormat="1" customHeight="1" ht="0.75" hidden="1">
      <c r="A250" s="1783"/>
      <c r="B250" s="1783"/>
      <c r="C250" s="372" t="s">
        <v>1199</v>
      </c>
      <c r="D250" s="2465"/>
      <c r="E250" s="2207"/>
      <c r="F250" s="2386"/>
      <c r="G250" s="403"/>
      <c r="H250" s="1503"/>
      <c r="I250" s="654"/>
      <c r="J250" s="574"/>
      <c r="K250" s="1503"/>
      <c r="L250" s="217"/>
      <c r="M250" s="344"/>
      <c r="N250" s="337"/>
      <c r="O250" s="1627"/>
      <c r="P250" s="1627"/>
      <c r="AH250" s="1634">
        <v>0</v>
      </c>
    </row>
    <row s="1638" customFormat="1" customHeight="1" ht="18.75" hidden="1">
      <c r="A251" s="1783" t="s">
        <v>252</v>
      </c>
      <c r="B251" s="1783" t="s">
        <v>253</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v>
      </c>
      <c r="H251" s="1865"/>
      <c r="I251" s="1742"/>
      <c r="J251" s="1776"/>
      <c r="K251" s="1781"/>
      <c r="L251" s="1865" t="s">
        <v>318</v>
      </c>
      <c r="M251" s="344"/>
      <c r="N251" s="337"/>
      <c r="O251" s="1627"/>
      <c r="P251" s="1627"/>
      <c r="AH251" s="1634">
        <v>0</v>
      </c>
    </row>
    <row s="1638" customFormat="1" customHeight="1" ht="18.75" hidden="1">
      <c r="A252" s="1783"/>
      <c r="B252" s="1783"/>
      <c r="C252" s="372" t="s">
        <v>1192</v>
      </c>
      <c r="D252" s="2465"/>
      <c r="E252" s="2207"/>
      <c r="F252" s="2386"/>
      <c r="G252" s="2430"/>
      <c r="H252" s="1503"/>
      <c r="I252" s="654" t="s">
        <v>1191</v>
      </c>
      <c r="J252" s="574"/>
      <c r="K252" s="1503"/>
      <c r="L252" s="217"/>
      <c r="M252" s="344"/>
      <c r="N252" s="337"/>
      <c r="O252" s="1627"/>
      <c r="P252" s="1627"/>
      <c r="AH252" s="1634">
        <v>0</v>
      </c>
    </row>
    <row s="1638" customFormat="1" customHeight="1" ht="0.75" hidden="1">
      <c r="A253" s="1783"/>
      <c r="B253" s="1783"/>
      <c r="C253" s="372" t="s">
        <v>1199</v>
      </c>
      <c r="D253" s="2465"/>
      <c r="E253" s="2207"/>
      <c r="F253" s="2386"/>
      <c r="G253" s="403"/>
      <c r="H253" s="1503"/>
      <c r="I253" s="654"/>
      <c r="J253" s="574"/>
      <c r="K253" s="1503"/>
      <c r="L253" s="217"/>
      <c r="M253" s="344"/>
      <c r="N253" s="337"/>
      <c r="O253" s="1627"/>
      <c r="P253" s="1627"/>
      <c r="AH253" s="1634">
        <v>0</v>
      </c>
    </row>
    <row s="1638" customFormat="1" customHeight="1" ht="18.75" hidden="1">
      <c r="A254" s="1783" t="s">
        <v>267</v>
      </c>
      <c r="B254" s="1783" t="s">
        <v>268</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318</v>
      </c>
      <c r="M254" s="344"/>
      <c r="N254" s="337"/>
      <c r="O254" s="1627"/>
      <c r="P254" s="1627"/>
      <c r="AH254" s="1634">
        <v>0</v>
      </c>
    </row>
    <row s="1638" customFormat="1" customHeight="1" ht="18.75" hidden="1">
      <c r="A255" s="1783"/>
      <c r="B255" s="1783"/>
      <c r="C255" s="372" t="s">
        <v>1192</v>
      </c>
      <c r="D255" s="2465"/>
      <c r="E255" s="2207"/>
      <c r="F255" s="2386"/>
      <c r="G255" s="2430"/>
      <c r="H255" s="1503"/>
      <c r="I255" s="654" t="s">
        <v>1191</v>
      </c>
      <c r="J255" s="574"/>
      <c r="K255" s="1503"/>
      <c r="L255" s="217"/>
      <c r="M255" s="344"/>
      <c r="N255" s="337"/>
      <c r="O255" s="1627"/>
      <c r="P255" s="1627"/>
      <c r="AH255" s="1634">
        <v>0</v>
      </c>
    </row>
    <row s="1638" customFormat="1" customHeight="1" ht="0.75" hidden="1">
      <c r="A256" s="1783"/>
      <c r="B256" s="1783"/>
      <c r="C256" s="372" t="s">
        <v>1199</v>
      </c>
      <c r="D256" s="2465"/>
      <c r="E256" s="2207"/>
      <c r="F256" s="2386"/>
      <c r="G256" s="403"/>
      <c r="H256" s="1503"/>
      <c r="I256" s="654"/>
      <c r="J256" s="574"/>
      <c r="K256" s="1503"/>
      <c r="L256" s="217"/>
      <c r="M256" s="344"/>
      <c r="N256" s="337"/>
      <c r="O256" s="1627"/>
      <c r="P256" s="1627"/>
      <c r="AH256" s="1634">
        <v>0</v>
      </c>
    </row>
    <row s="1638" customFormat="1" customHeight="1" ht="18.75" hidden="1">
      <c r="A257" s="1783" t="s">
        <v>272</v>
      </c>
      <c r="B257" s="1783" t="s">
        <v>273</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318</v>
      </c>
      <c r="M257" s="344"/>
      <c r="N257" s="337"/>
      <c r="O257" s="1627"/>
      <c r="P257" s="1627"/>
      <c r="AH257" s="1634">
        <v>0</v>
      </c>
    </row>
    <row s="1638" customFormat="1" customHeight="1" ht="18.75" hidden="1">
      <c r="A258" s="1783"/>
      <c r="B258" s="1783"/>
      <c r="C258" s="372" t="s">
        <v>1192</v>
      </c>
      <c r="D258" s="2465"/>
      <c r="E258" s="2207"/>
      <c r="F258" s="2386"/>
      <c r="G258" s="2430"/>
      <c r="H258" s="1503"/>
      <c r="I258" s="654" t="s">
        <v>1191</v>
      </c>
      <c r="J258" s="574"/>
      <c r="K258" s="1503"/>
      <c r="L258" s="217"/>
      <c r="M258" s="344"/>
      <c r="N258" s="337"/>
      <c r="O258" s="1627"/>
      <c r="P258" s="1627"/>
      <c r="AH258" s="1634">
        <v>0</v>
      </c>
    </row>
    <row s="1638" customFormat="1" customHeight="1" ht="0.75" hidden="1">
      <c r="A259" s="1783"/>
      <c r="B259" s="1783"/>
      <c r="C259" s="372" t="s">
        <v>1199</v>
      </c>
      <c r="D259" s="2465"/>
      <c r="E259" s="2207"/>
      <c r="F259" s="2386"/>
      <c r="G259" s="403"/>
      <c r="H259" s="1503"/>
      <c r="I259" s="654"/>
      <c r="J259" s="574"/>
      <c r="K259" s="1503"/>
      <c r="L259" s="217"/>
      <c r="M259" s="344"/>
      <c r="N259" s="337"/>
      <c r="O259" s="1627"/>
      <c r="P259" s="1627"/>
      <c r="AH259" s="1634">
        <v>0</v>
      </c>
    </row>
    <row s="1638" customFormat="1" customHeight="1" ht="18.75" hidden="1">
      <c r="A260" s="1783" t="s">
        <v>277</v>
      </c>
      <c r="B260" s="1783" t="s">
        <v>278</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318</v>
      </c>
      <c r="M260" s="344"/>
      <c r="N260" s="337"/>
      <c r="O260" s="1627"/>
      <c r="P260" s="1627"/>
      <c r="AH260" s="1634">
        <v>0</v>
      </c>
    </row>
    <row s="1638" customFormat="1" customHeight="1" ht="18.75" hidden="1">
      <c r="A261" s="1783"/>
      <c r="B261" s="1783"/>
      <c r="C261" s="372" t="s">
        <v>1192</v>
      </c>
      <c r="D261" s="2465"/>
      <c r="E261" s="2207"/>
      <c r="F261" s="2386"/>
      <c r="G261" s="2430"/>
      <c r="H261" s="1503"/>
      <c r="I261" s="654" t="s">
        <v>1191</v>
      </c>
      <c r="J261" s="574"/>
      <c r="K261" s="1503"/>
      <c r="L261" s="217"/>
      <c r="M261" s="344"/>
      <c r="N261" s="337"/>
      <c r="O261" s="1627"/>
      <c r="P261" s="1627"/>
      <c r="AH261" s="1634">
        <v>0</v>
      </c>
    </row>
    <row s="1638" customFormat="1" customHeight="1" ht="0.75" hidden="1">
      <c r="A262" s="1783"/>
      <c r="B262" s="1783"/>
      <c r="C262" s="372" t="s">
        <v>1199</v>
      </c>
      <c r="D262" s="2465"/>
      <c r="E262" s="2207"/>
      <c r="F262" s="2386"/>
      <c r="G262" s="403"/>
      <c r="H262" s="1503"/>
      <c r="I262" s="654"/>
      <c r="J262" s="574"/>
      <c r="K262" s="1503"/>
      <c r="L262" s="217"/>
      <c r="M262" s="344"/>
      <c r="N262" s="337"/>
      <c r="O262" s="1627"/>
      <c r="P262" s="1627"/>
      <c r="AH262" s="1634">
        <v>0</v>
      </c>
    </row>
    <row s="1638" customFormat="1" customHeight="1" ht="18.75" hidden="1">
      <c r="A263" s="1783" t="s">
        <v>282</v>
      </c>
      <c r="B263" s="1783" t="s">
        <v>283</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318</v>
      </c>
      <c r="M263" s="344"/>
      <c r="N263" s="337"/>
      <c r="O263" s="1627"/>
      <c r="P263" s="1627"/>
      <c r="AH263" s="1634">
        <v>0</v>
      </c>
    </row>
    <row s="1638" customFormat="1" customHeight="1" ht="18.75" hidden="1">
      <c r="A264" s="1783"/>
      <c r="B264" s="1783"/>
      <c r="C264" s="372" t="s">
        <v>1192</v>
      </c>
      <c r="D264" s="2465"/>
      <c r="E264" s="2207"/>
      <c r="F264" s="2386"/>
      <c r="G264" s="2430"/>
      <c r="H264" s="1503"/>
      <c r="I264" s="654" t="s">
        <v>1191</v>
      </c>
      <c r="J264" s="574"/>
      <c r="K264" s="1503"/>
      <c r="L264" s="217"/>
      <c r="M264" s="344"/>
      <c r="N264" s="337"/>
      <c r="O264" s="1627"/>
      <c r="P264" s="1627"/>
      <c r="AH264" s="1634">
        <v>0</v>
      </c>
    </row>
    <row s="1638" customFormat="1" customHeight="1" ht="0.75" hidden="1">
      <c r="A265" s="1783"/>
      <c r="B265" s="1783"/>
      <c r="C265" s="372" t="s">
        <v>1199</v>
      </c>
      <c r="D265" s="2465"/>
      <c r="E265" s="2207"/>
      <c r="F265" s="2386"/>
      <c r="G265" s="403"/>
      <c r="H265" s="1503"/>
      <c r="I265" s="654"/>
      <c r="J265" s="574"/>
      <c r="K265" s="1503"/>
      <c r="L265" s="217"/>
      <c r="M265" s="344"/>
      <c r="N265" s="337"/>
      <c r="O265" s="1627"/>
      <c r="P265" s="1627"/>
      <c r="AH265" s="1634">
        <v>0</v>
      </c>
    </row>
    <row s="1638" customFormat="1" customHeight="1" ht="18.75" hidden="1">
      <c r="A266" s="1783" t="s">
        <v>287</v>
      </c>
      <c r="B266" s="1783" t="s">
        <v>288</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318</v>
      </c>
      <c r="M266" s="344"/>
      <c r="N266" s="337"/>
      <c r="O266" s="1627"/>
      <c r="P266" s="1627"/>
      <c r="AH266" s="1634">
        <v>0</v>
      </c>
    </row>
    <row s="1638" customFormat="1" customHeight="1" ht="18.75" hidden="1">
      <c r="A267" s="1783"/>
      <c r="B267" s="1783"/>
      <c r="C267" s="372" t="s">
        <v>1192</v>
      </c>
      <c r="D267" s="2465"/>
      <c r="E267" s="2207"/>
      <c r="F267" s="2386"/>
      <c r="G267" s="2430"/>
      <c r="H267" s="1503"/>
      <c r="I267" s="654" t="s">
        <v>1191</v>
      </c>
      <c r="J267" s="574"/>
      <c r="K267" s="1503"/>
      <c r="L267" s="217"/>
      <c r="M267" s="344"/>
      <c r="N267" s="337"/>
      <c r="O267" s="1627"/>
      <c r="P267" s="1627"/>
      <c r="AH267" s="1634">
        <v>0</v>
      </c>
    </row>
    <row s="1638" customFormat="1" customHeight="1" ht="1.05">
      <c r="A268" s="1783"/>
      <c r="B268" s="1783"/>
      <c r="C268" s="372" t="s">
        <v>1199</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93</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156</v>
      </c>
      <c r="B270" s="1783" t="s">
        <v>157</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318</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1192</v>
      </c>
      <c r="D271" s="2465"/>
      <c r="E271" s="2207"/>
      <c r="F271" s="2386"/>
      <c r="G271" s="2430"/>
      <c r="H271" s="1503"/>
      <c r="I271" s="654" t="s">
        <v>1191</v>
      </c>
      <c r="J271" s="574"/>
      <c r="K271" s="1503"/>
      <c r="L271" s="217"/>
      <c r="M271" s="2173"/>
      <c r="N271" s="337"/>
      <c r="O271" s="1627"/>
      <c r="P271" s="1627"/>
      <c r="AH271" s="1634">
        <v>0</v>
      </c>
    </row>
    <row s="1638" customFormat="1" customHeight="1" ht="0.75" hidden="1">
      <c r="A272" s="1783"/>
      <c r="B272" s="1783"/>
      <c r="C272" s="372" t="s">
        <v>1199</v>
      </c>
      <c r="D272" s="2465"/>
      <c r="E272" s="2207"/>
      <c r="F272" s="2386"/>
      <c r="G272" s="403"/>
      <c r="H272" s="1503"/>
      <c r="I272" s="654"/>
      <c r="J272" s="574"/>
      <c r="K272" s="1503"/>
      <c r="L272" s="217"/>
      <c r="M272" s="2173"/>
      <c r="N272" s="337"/>
      <c r="O272" s="1627"/>
      <c r="P272" s="1627"/>
      <c r="AH272" s="1634">
        <v>0</v>
      </c>
    </row>
    <row s="1638" customFormat="1" customHeight="1" ht="45" hidden="1">
      <c r="A273" s="1783" t="s">
        <v>161</v>
      </c>
      <c r="B273" s="1783" t="s">
        <v>162</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318</v>
      </c>
      <c r="M273" s="2174"/>
      <c r="N273" s="337"/>
      <c r="O273" s="1627"/>
      <c r="P273" s="1627"/>
      <c r="AH273" s="1634">
        <v>0</v>
      </c>
    </row>
    <row s="1638" customFormat="1" customHeight="1" ht="18.75" hidden="1">
      <c r="A274" s="1783"/>
      <c r="B274" s="1783"/>
      <c r="C274" s="372" t="s">
        <v>1192</v>
      </c>
      <c r="D274" s="2465"/>
      <c r="E274" s="2207"/>
      <c r="F274" s="2386"/>
      <c r="G274" s="2430"/>
      <c r="H274" s="1503"/>
      <c r="I274" s="654" t="s">
        <v>1191</v>
      </c>
      <c r="J274" s="574"/>
      <c r="K274" s="1503"/>
      <c r="L274" s="217"/>
      <c r="M274" s="1864"/>
      <c r="N274" s="337"/>
      <c r="O274" s="1627"/>
      <c r="P274" s="1627"/>
      <c r="AH274" s="1634">
        <v>0</v>
      </c>
    </row>
    <row s="1638" customFormat="1" customHeight="1" ht="0.75" hidden="1">
      <c r="A275" s="1783"/>
      <c r="B275" s="1783"/>
      <c r="C275" s="372" t="s">
        <v>1199</v>
      </c>
      <c r="D275" s="2465"/>
      <c r="E275" s="2207"/>
      <c r="F275" s="2386"/>
      <c r="G275" s="403"/>
      <c r="H275" s="1503"/>
      <c r="I275" s="654"/>
      <c r="J275" s="574"/>
      <c r="K275" s="1503"/>
      <c r="L275" s="217"/>
      <c r="M275" s="344"/>
      <c r="N275" s="337"/>
      <c r="O275" s="1627"/>
      <c r="P275" s="1627"/>
      <c r="AH275" s="1634">
        <v>0</v>
      </c>
    </row>
    <row s="1638" customFormat="1" customHeight="1" ht="45" hidden="1">
      <c r="A276" s="1783" t="s">
        <v>168</v>
      </c>
      <c r="B276" s="1783" t="s">
        <v>169</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318</v>
      </c>
      <c r="M276" s="344"/>
      <c r="N276" s="337"/>
      <c r="O276" s="1627"/>
      <c r="P276" s="1627"/>
      <c r="AH276" s="1634">
        <v>0</v>
      </c>
    </row>
    <row s="1638" customFormat="1" customHeight="1" ht="18.75" hidden="1">
      <c r="A277" s="1783"/>
      <c r="B277" s="1783"/>
      <c r="C277" s="372" t="s">
        <v>1192</v>
      </c>
      <c r="D277" s="2465"/>
      <c r="E277" s="2207"/>
      <c r="F277" s="2386"/>
      <c r="G277" s="2430"/>
      <c r="H277" s="1503"/>
      <c r="I277" s="654" t="s">
        <v>1191</v>
      </c>
      <c r="J277" s="574"/>
      <c r="K277" s="1503"/>
      <c r="L277" s="217"/>
      <c r="M277" s="344"/>
      <c r="N277" s="337"/>
      <c r="O277" s="1627"/>
      <c r="P277" s="1627"/>
      <c r="AH277" s="1634">
        <v>0</v>
      </c>
    </row>
    <row s="1638" customFormat="1" customHeight="1" ht="0.75" hidden="1">
      <c r="A278" s="1783"/>
      <c r="B278" s="1783"/>
      <c r="C278" s="372" t="s">
        <v>1199</v>
      </c>
      <c r="D278" s="2465"/>
      <c r="E278" s="2207"/>
      <c r="F278" s="2386"/>
      <c r="G278" s="403"/>
      <c r="H278" s="1503"/>
      <c r="I278" s="654"/>
      <c r="J278" s="574"/>
      <c r="K278" s="1503"/>
      <c r="L278" s="217"/>
      <c r="M278" s="344"/>
      <c r="N278" s="337"/>
      <c r="O278" s="1627"/>
      <c r="P278" s="1627"/>
      <c r="AH278" s="1634">
        <v>0</v>
      </c>
    </row>
    <row s="1638" customFormat="1" customHeight="1" ht="45" hidden="1">
      <c r="A279" s="1783" t="s">
        <v>174</v>
      </c>
      <c r="B279" s="1783" t="s">
        <v>175</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318</v>
      </c>
      <c r="M279" s="344"/>
      <c r="N279" s="337"/>
      <c r="O279" s="1627"/>
      <c r="P279" s="1627"/>
      <c r="AH279" s="1634">
        <v>0</v>
      </c>
    </row>
    <row s="1638" customFormat="1" customHeight="1" ht="18.75" hidden="1">
      <c r="A280" s="1783"/>
      <c r="B280" s="1783"/>
      <c r="C280" s="372" t="s">
        <v>1192</v>
      </c>
      <c r="D280" s="2465"/>
      <c r="E280" s="2207"/>
      <c r="F280" s="2386"/>
      <c r="G280" s="2430"/>
      <c r="H280" s="1503"/>
      <c r="I280" s="654" t="s">
        <v>1191</v>
      </c>
      <c r="J280" s="574"/>
      <c r="K280" s="1503"/>
      <c r="L280" s="217"/>
      <c r="M280" s="344"/>
      <c r="N280" s="337"/>
      <c r="O280" s="1627"/>
      <c r="P280" s="1627"/>
      <c r="AH280" s="1634">
        <v>0</v>
      </c>
    </row>
    <row s="1638" customFormat="1" customHeight="1" ht="0.75" hidden="1">
      <c r="A281" s="1783"/>
      <c r="B281" s="1783"/>
      <c r="C281" s="372" t="s">
        <v>1199</v>
      </c>
      <c r="D281" s="2465"/>
      <c r="E281" s="2207"/>
      <c r="F281" s="2386"/>
      <c r="G281" s="403"/>
      <c r="H281" s="1503"/>
      <c r="I281" s="654"/>
      <c r="J281" s="574"/>
      <c r="K281" s="1503"/>
      <c r="L281" s="217"/>
      <c r="M281" s="344"/>
      <c r="N281" s="337"/>
      <c r="O281" s="1627"/>
      <c r="P281" s="1627"/>
      <c r="AH281" s="1634">
        <v>0</v>
      </c>
    </row>
    <row s="1638" customFormat="1" customHeight="1" ht="18.75" hidden="1">
      <c r="A282" s="1783" t="s">
        <v>180</v>
      </c>
      <c r="B282" s="1783" t="s">
        <v>181</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318</v>
      </c>
      <c r="M282" s="344"/>
      <c r="N282" s="337"/>
      <c r="O282" s="1627"/>
      <c r="P282" s="1627"/>
      <c r="AH282" s="1634">
        <v>0</v>
      </c>
    </row>
    <row s="1638" customFormat="1" customHeight="1" ht="18.75" hidden="1">
      <c r="A283" s="1783"/>
      <c r="B283" s="1783"/>
      <c r="C283" s="372" t="s">
        <v>1192</v>
      </c>
      <c r="D283" s="2465"/>
      <c r="E283" s="2207"/>
      <c r="F283" s="2386"/>
      <c r="G283" s="2430"/>
      <c r="H283" s="1503"/>
      <c r="I283" s="654" t="s">
        <v>1191</v>
      </c>
      <c r="J283" s="574"/>
      <c r="K283" s="1503"/>
      <c r="L283" s="217"/>
      <c r="M283" s="344"/>
      <c r="N283" s="337"/>
      <c r="O283" s="1627"/>
      <c r="P283" s="1627"/>
      <c r="AH283" s="1634">
        <v>0</v>
      </c>
    </row>
    <row s="1638" customFormat="1" customHeight="1" ht="0.75" hidden="1">
      <c r="A284" s="1783"/>
      <c r="B284" s="1783"/>
      <c r="C284" s="372" t="s">
        <v>1199</v>
      </c>
      <c r="D284" s="2465"/>
      <c r="E284" s="2207"/>
      <c r="F284" s="2386"/>
      <c r="G284" s="403"/>
      <c r="H284" s="1503"/>
      <c r="I284" s="654"/>
      <c r="J284" s="574"/>
      <c r="K284" s="1503"/>
      <c r="L284" s="217"/>
      <c r="M284" s="344"/>
      <c r="N284" s="337"/>
      <c r="O284" s="1627"/>
      <c r="P284" s="1627"/>
      <c r="AH284" s="1634">
        <v>0</v>
      </c>
    </row>
    <row s="1638" customFormat="1" customHeight="1" ht="18.75" hidden="1">
      <c r="A285" s="1783" t="s">
        <v>186</v>
      </c>
      <c r="B285" s="1783" t="s">
        <v>187</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318</v>
      </c>
      <c r="M285" s="344"/>
      <c r="N285" s="337"/>
      <c r="O285" s="1627"/>
      <c r="P285" s="1627"/>
      <c r="AH285" s="1634">
        <v>0</v>
      </c>
    </row>
    <row s="1638" customFormat="1" customHeight="1" ht="18.75" hidden="1">
      <c r="A286" s="1783"/>
      <c r="B286" s="1783"/>
      <c r="C286" s="372" t="s">
        <v>1192</v>
      </c>
      <c r="D286" s="2465"/>
      <c r="E286" s="2207"/>
      <c r="F286" s="2386"/>
      <c r="G286" s="2430"/>
      <c r="H286" s="1503"/>
      <c r="I286" s="654" t="s">
        <v>1191</v>
      </c>
      <c r="J286" s="574"/>
      <c r="K286" s="1503"/>
      <c r="L286" s="217"/>
      <c r="M286" s="344"/>
      <c r="N286" s="337"/>
      <c r="O286" s="1627"/>
      <c r="P286" s="1627"/>
      <c r="AH286" s="1634">
        <v>0</v>
      </c>
    </row>
    <row s="1638" customFormat="1" customHeight="1" ht="0.75" hidden="1">
      <c r="A287" s="1783"/>
      <c r="B287" s="1783"/>
      <c r="C287" s="372" t="s">
        <v>1199</v>
      </c>
      <c r="D287" s="2465"/>
      <c r="E287" s="2207"/>
      <c r="F287" s="2386"/>
      <c r="G287" s="403"/>
      <c r="H287" s="1503"/>
      <c r="I287" s="654"/>
      <c r="J287" s="574"/>
      <c r="K287" s="1503"/>
      <c r="L287" s="217"/>
      <c r="M287" s="344"/>
      <c r="N287" s="337"/>
      <c r="O287" s="1627"/>
      <c r="P287" s="1627"/>
      <c r="AH287" s="1634">
        <v>0</v>
      </c>
    </row>
    <row s="1638" customFormat="1" customHeight="1" ht="18.75" hidden="1">
      <c r="A288" s="1783" t="s">
        <v>192</v>
      </c>
      <c r="B288" s="1783" t="s">
        <v>193</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318</v>
      </c>
      <c r="M288" s="344"/>
      <c r="N288" s="337"/>
      <c r="O288" s="1627"/>
      <c r="P288" s="1627"/>
      <c r="AH288" s="1634">
        <v>0</v>
      </c>
    </row>
    <row s="1638" customFormat="1" customHeight="1" ht="18.75" hidden="1">
      <c r="A289" s="1783"/>
      <c r="B289" s="1783"/>
      <c r="C289" s="372" t="s">
        <v>1192</v>
      </c>
      <c r="D289" s="2465"/>
      <c r="E289" s="2207"/>
      <c r="F289" s="2386"/>
      <c r="G289" s="2430"/>
      <c r="H289" s="1503"/>
      <c r="I289" s="654" t="s">
        <v>1191</v>
      </c>
      <c r="J289" s="574"/>
      <c r="K289" s="1503"/>
      <c r="L289" s="217"/>
      <c r="M289" s="344"/>
      <c r="N289" s="337"/>
      <c r="O289" s="1627"/>
      <c r="P289" s="1627"/>
      <c r="AH289" s="1634">
        <v>0</v>
      </c>
    </row>
    <row s="1638" customFormat="1" customHeight="1" ht="0.75" hidden="1">
      <c r="A290" s="1783"/>
      <c r="B290" s="1783"/>
      <c r="C290" s="372" t="s">
        <v>1199</v>
      </c>
      <c r="D290" s="2465"/>
      <c r="E290" s="2207"/>
      <c r="F290" s="2386"/>
      <c r="G290" s="403"/>
      <c r="H290" s="1503"/>
      <c r="I290" s="654"/>
      <c r="J290" s="574"/>
      <c r="K290" s="1503"/>
      <c r="L290" s="217"/>
      <c r="M290" s="344"/>
      <c r="N290" s="337"/>
      <c r="O290" s="1627"/>
      <c r="P290" s="1627"/>
      <c r="AH290" s="1634">
        <v>0</v>
      </c>
    </row>
    <row s="1638" customFormat="1" customHeight="1" ht="18.75" hidden="1">
      <c r="A291" s="1783" t="s">
        <v>198</v>
      </c>
      <c r="B291" s="1783" t="s">
        <v>199</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318</v>
      </c>
      <c r="M291" s="344"/>
      <c r="N291" s="337"/>
      <c r="O291" s="1627"/>
      <c r="P291" s="1627"/>
      <c r="AH291" s="1634">
        <v>0</v>
      </c>
    </row>
    <row s="1638" customFormat="1" customHeight="1" ht="18.75" hidden="1">
      <c r="A292" s="1783"/>
      <c r="B292" s="1783"/>
      <c r="C292" s="372" t="s">
        <v>1192</v>
      </c>
      <c r="D292" s="2465"/>
      <c r="E292" s="2207"/>
      <c r="F292" s="2386"/>
      <c r="G292" s="2430"/>
      <c r="H292" s="1503"/>
      <c r="I292" s="654" t="s">
        <v>1191</v>
      </c>
      <c r="J292" s="574"/>
      <c r="K292" s="1503"/>
      <c r="L292" s="217"/>
      <c r="M292" s="344"/>
      <c r="N292" s="337"/>
      <c r="O292" s="1627"/>
      <c r="P292" s="1627"/>
      <c r="AH292" s="1634">
        <v>0</v>
      </c>
    </row>
    <row s="1638" customFormat="1" customHeight="1" ht="0.75" hidden="1">
      <c r="A293" s="1783"/>
      <c r="B293" s="1783"/>
      <c r="C293" s="372" t="s">
        <v>1199</v>
      </c>
      <c r="D293" s="2465"/>
      <c r="E293" s="2207"/>
      <c r="F293" s="2386"/>
      <c r="G293" s="403"/>
      <c r="H293" s="1503"/>
      <c r="I293" s="654"/>
      <c r="J293" s="574"/>
      <c r="K293" s="1503"/>
      <c r="L293" s="217"/>
      <c r="M293" s="344"/>
      <c r="N293" s="337"/>
      <c r="O293" s="1627"/>
      <c r="P293" s="1627"/>
      <c r="AH293" s="1634">
        <v>0</v>
      </c>
    </row>
    <row s="1638" customFormat="1" customHeight="1" ht="18.75" hidden="1">
      <c r="A294" s="1783" t="s">
        <v>204</v>
      </c>
      <c r="B294" s="1783" t="s">
        <v>205</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318</v>
      </c>
      <c r="M294" s="344"/>
      <c r="N294" s="337"/>
      <c r="O294" s="1627"/>
      <c r="P294" s="1627"/>
      <c r="AH294" s="1634">
        <v>0</v>
      </c>
    </row>
    <row s="1638" customFormat="1" customHeight="1" ht="18.75" hidden="1">
      <c r="A295" s="1783"/>
      <c r="B295" s="1783"/>
      <c r="C295" s="372" t="s">
        <v>1192</v>
      </c>
      <c r="D295" s="2465"/>
      <c r="E295" s="2207"/>
      <c r="F295" s="2386"/>
      <c r="G295" s="2430"/>
      <c r="H295" s="1503"/>
      <c r="I295" s="654" t="s">
        <v>1191</v>
      </c>
      <c r="J295" s="574"/>
      <c r="K295" s="1503"/>
      <c r="L295" s="217"/>
      <c r="M295" s="344"/>
      <c r="N295" s="337"/>
      <c r="O295" s="1627"/>
      <c r="P295" s="1627"/>
      <c r="AH295" s="1634">
        <v>0</v>
      </c>
    </row>
    <row s="1638" customFormat="1" customHeight="1" ht="0.75" hidden="1">
      <c r="A296" s="1783"/>
      <c r="B296" s="1783"/>
      <c r="C296" s="372" t="s">
        <v>1199</v>
      </c>
      <c r="D296" s="2465"/>
      <c r="E296" s="2207"/>
      <c r="F296" s="2386"/>
      <c r="G296" s="403"/>
      <c r="H296" s="1503"/>
      <c r="I296" s="654"/>
      <c r="J296" s="574"/>
      <c r="K296" s="1503"/>
      <c r="L296" s="217"/>
      <c r="M296" s="344"/>
      <c r="N296" s="337"/>
      <c r="O296" s="1627"/>
      <c r="P296" s="1627"/>
      <c r="AH296" s="1634">
        <v>0</v>
      </c>
    </row>
    <row s="1638" customFormat="1" customHeight="1" ht="18.75" hidden="1">
      <c r="A297" s="1783" t="s">
        <v>224</v>
      </c>
      <c r="B297" s="1783" t="s">
        <v>225</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318</v>
      </c>
      <c r="M297" s="344"/>
      <c r="N297" s="337"/>
      <c r="O297" s="1627"/>
      <c r="P297" s="1627"/>
      <c r="AH297" s="1634">
        <v>0</v>
      </c>
    </row>
    <row s="1638" customFormat="1" customHeight="1" ht="18.75" hidden="1">
      <c r="A298" s="1783"/>
      <c r="B298" s="1783"/>
      <c r="C298" s="372" t="s">
        <v>1192</v>
      </c>
      <c r="D298" s="2465"/>
      <c r="E298" s="2207"/>
      <c r="F298" s="2386"/>
      <c r="G298" s="2430"/>
      <c r="H298" s="1503"/>
      <c r="I298" s="654" t="s">
        <v>1191</v>
      </c>
      <c r="J298" s="574"/>
      <c r="K298" s="1503"/>
      <c r="L298" s="217"/>
      <c r="M298" s="344"/>
      <c r="N298" s="337"/>
      <c r="O298" s="1627"/>
      <c r="P298" s="1627"/>
      <c r="AH298" s="1634">
        <v>0</v>
      </c>
    </row>
    <row s="1638" customFormat="1" customHeight="1" ht="0.75" hidden="1">
      <c r="A299" s="1783"/>
      <c r="B299" s="1783"/>
      <c r="C299" s="372" t="s">
        <v>1199</v>
      </c>
      <c r="D299" s="2465"/>
      <c r="E299" s="2207"/>
      <c r="F299" s="2386"/>
      <c r="G299" s="403"/>
      <c r="H299" s="1503"/>
      <c r="I299" s="654"/>
      <c r="J299" s="574"/>
      <c r="K299" s="1503"/>
      <c r="L299" s="217"/>
      <c r="M299" s="344"/>
      <c r="N299" s="337"/>
      <c r="O299" s="1627"/>
      <c r="P299" s="1627"/>
      <c r="AH299" s="1634">
        <v>0</v>
      </c>
    </row>
    <row s="1638" customFormat="1" customHeight="1" ht="18.75" hidden="1">
      <c r="A300" s="1783" t="s">
        <v>229</v>
      </c>
      <c r="B300" s="1783" t="s">
        <v>230</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318</v>
      </c>
      <c r="M300" s="344"/>
      <c r="N300" s="337"/>
      <c r="O300" s="1627"/>
      <c r="P300" s="1627"/>
      <c r="AH300" s="1634">
        <v>0</v>
      </c>
    </row>
    <row s="1638" customFormat="1" customHeight="1" ht="18.75" hidden="1">
      <c r="A301" s="1783"/>
      <c r="B301" s="1783"/>
      <c r="C301" s="372" t="s">
        <v>1192</v>
      </c>
      <c r="D301" s="2465"/>
      <c r="E301" s="2207"/>
      <c r="F301" s="2386"/>
      <c r="G301" s="2430"/>
      <c r="H301" s="1503"/>
      <c r="I301" s="654" t="s">
        <v>1191</v>
      </c>
      <c r="J301" s="574"/>
      <c r="K301" s="1503"/>
      <c r="L301" s="217"/>
      <c r="M301" s="344"/>
      <c r="N301" s="337"/>
      <c r="O301" s="1627"/>
      <c r="P301" s="1627"/>
      <c r="AH301" s="1634">
        <v>0</v>
      </c>
    </row>
    <row s="1638" customFormat="1" customHeight="1" ht="0.75" hidden="1">
      <c r="A302" s="1783"/>
      <c r="B302" s="1783"/>
      <c r="C302" s="372" t="s">
        <v>1199</v>
      </c>
      <c r="D302" s="2465"/>
      <c r="E302" s="2207"/>
      <c r="F302" s="2386"/>
      <c r="G302" s="403"/>
      <c r="H302" s="1503"/>
      <c r="I302" s="654"/>
      <c r="J302" s="574"/>
      <c r="K302" s="1503"/>
      <c r="L302" s="217"/>
      <c r="M302" s="344"/>
      <c r="N302" s="337"/>
      <c r="O302" s="1627"/>
      <c r="P302" s="1627"/>
      <c r="AH302" s="1634">
        <v>0</v>
      </c>
    </row>
    <row s="1638" customFormat="1" customHeight="1" ht="18.75" hidden="1">
      <c r="A303" s="1783" t="s">
        <v>234</v>
      </c>
      <c r="B303" s="1783" t="s">
        <v>235</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318</v>
      </c>
      <c r="M303" s="344"/>
      <c r="N303" s="337"/>
      <c r="O303" s="1627"/>
      <c r="P303" s="1627"/>
      <c r="AH303" s="1634">
        <v>0</v>
      </c>
    </row>
    <row s="1638" customFormat="1" customHeight="1" ht="18.75" hidden="1">
      <c r="A304" s="1783"/>
      <c r="B304" s="1783"/>
      <c r="C304" s="372" t="s">
        <v>1192</v>
      </c>
      <c r="D304" s="2465"/>
      <c r="E304" s="2207"/>
      <c r="F304" s="2386"/>
      <c r="G304" s="2430"/>
      <c r="H304" s="1503"/>
      <c r="I304" s="654" t="s">
        <v>1191</v>
      </c>
      <c r="J304" s="574"/>
      <c r="K304" s="1503"/>
      <c r="L304" s="217"/>
      <c r="M304" s="344"/>
      <c r="N304" s="337"/>
      <c r="O304" s="1627"/>
      <c r="P304" s="1627"/>
      <c r="AH304" s="1634">
        <v>0</v>
      </c>
    </row>
    <row s="1638" customFormat="1" customHeight="1" ht="0.75" hidden="1">
      <c r="A305" s="1783"/>
      <c r="B305" s="1783"/>
      <c r="C305" s="372" t="s">
        <v>1199</v>
      </c>
      <c r="D305" s="2465"/>
      <c r="E305" s="2207"/>
      <c r="F305" s="2386"/>
      <c r="G305" s="403"/>
      <c r="H305" s="1503"/>
      <c r="I305" s="654"/>
      <c r="J305" s="574"/>
      <c r="K305" s="1503"/>
      <c r="L305" s="217"/>
      <c r="M305" s="344"/>
      <c r="N305" s="337"/>
      <c r="O305" s="1627"/>
      <c r="P305" s="1627"/>
      <c r="AH305" s="1634">
        <v>0</v>
      </c>
    </row>
    <row s="1638" customFormat="1" customHeight="1" ht="18.75" hidden="1">
      <c r="A306" s="1783" t="s">
        <v>239</v>
      </c>
      <c r="B306" s="1783" t="s">
        <v>240</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318</v>
      </c>
      <c r="M306" s="344"/>
      <c r="N306" s="337"/>
      <c r="O306" s="1627"/>
      <c r="P306" s="1627"/>
      <c r="AH306" s="1634">
        <v>0</v>
      </c>
    </row>
    <row s="1638" customFormat="1" customHeight="1" ht="18.75" hidden="1">
      <c r="A307" s="1783"/>
      <c r="B307" s="1783"/>
      <c r="C307" s="372" t="s">
        <v>1192</v>
      </c>
      <c r="D307" s="2465"/>
      <c r="E307" s="2207"/>
      <c r="F307" s="2386"/>
      <c r="G307" s="2430"/>
      <c r="H307" s="1503"/>
      <c r="I307" s="654" t="s">
        <v>1191</v>
      </c>
      <c r="J307" s="574"/>
      <c r="K307" s="1503"/>
      <c r="L307" s="217"/>
      <c r="M307" s="344"/>
      <c r="N307" s="337"/>
      <c r="O307" s="1627"/>
      <c r="P307" s="1627"/>
      <c r="AH307" s="1634">
        <v>0</v>
      </c>
    </row>
    <row s="1638" customFormat="1" customHeight="1" ht="0.75" hidden="1">
      <c r="A308" s="1783"/>
      <c r="B308" s="1783"/>
      <c r="C308" s="372" t="s">
        <v>1199</v>
      </c>
      <c r="D308" s="2465"/>
      <c r="E308" s="2207"/>
      <c r="F308" s="2386"/>
      <c r="G308" s="403"/>
      <c r="H308" s="1503"/>
      <c r="I308" s="654"/>
      <c r="J308" s="574"/>
      <c r="K308" s="1503"/>
      <c r="L308" s="217"/>
      <c r="M308" s="344"/>
      <c r="N308" s="337"/>
      <c r="O308" s="1627"/>
      <c r="P308" s="1627"/>
      <c r="AH308" s="1634">
        <v>0</v>
      </c>
    </row>
    <row s="1638" customFormat="1" customHeight="1" ht="18.75" hidden="1">
      <c r="A309" s="1783" t="s">
        <v>244</v>
      </c>
      <c r="B309" s="1783" t="s">
        <v>245</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318</v>
      </c>
      <c r="M309" s="344"/>
      <c r="N309" s="337"/>
      <c r="O309" s="1627"/>
      <c r="P309" s="1627"/>
      <c r="AH309" s="1634">
        <v>0</v>
      </c>
    </row>
    <row s="1638" customFormat="1" customHeight="1" ht="18.75" hidden="1">
      <c r="A310" s="1783"/>
      <c r="B310" s="1783"/>
      <c r="C310" s="372" t="s">
        <v>1192</v>
      </c>
      <c r="D310" s="2465"/>
      <c r="E310" s="2207"/>
      <c r="F310" s="2386"/>
      <c r="G310" s="2430"/>
      <c r="H310" s="1503"/>
      <c r="I310" s="654" t="s">
        <v>1191</v>
      </c>
      <c r="J310" s="574"/>
      <c r="K310" s="1503"/>
      <c r="L310" s="217"/>
      <c r="M310" s="344"/>
      <c r="N310" s="337"/>
      <c r="O310" s="1627"/>
      <c r="P310" s="1627"/>
      <c r="AH310" s="1634">
        <v>0</v>
      </c>
    </row>
    <row s="1638" customFormat="1" customHeight="1" ht="0.75" hidden="1">
      <c r="A311" s="1783"/>
      <c r="B311" s="1783"/>
      <c r="C311" s="372" t="s">
        <v>1199</v>
      </c>
      <c r="D311" s="2465"/>
      <c r="E311" s="2207"/>
      <c r="F311" s="2386"/>
      <c r="G311" s="403"/>
      <c r="H311" s="1503"/>
      <c r="I311" s="654"/>
      <c r="J311" s="574"/>
      <c r="K311" s="1503"/>
      <c r="L311" s="217"/>
      <c r="M311" s="344"/>
      <c r="N311" s="337"/>
      <c r="O311" s="1627"/>
      <c r="P311" s="1627"/>
      <c r="AH311" s="1634">
        <v>0</v>
      </c>
    </row>
    <row s="1638" customFormat="1" customHeight="1" ht="18.75" hidden="1">
      <c r="A312" s="1783" t="s">
        <v>252</v>
      </c>
      <c r="B312" s="1783" t="s">
        <v>253</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Тарифы на горячую воду (горячее водоснабжение) в закрытых системах горячего водоснабжения, отпускаемую организациями потребителям Тульской области на долгосрочный период регулирования 2025-2029 гг.</v>
      </c>
      <c r="H312" s="1865"/>
      <c r="I312" s="1742"/>
      <c r="J312" s="1776"/>
      <c r="K312" s="1781"/>
      <c r="L312" s="1865" t="s">
        <v>318</v>
      </c>
      <c r="M312" s="344"/>
      <c r="N312" s="337"/>
      <c r="O312" s="1627"/>
      <c r="P312" s="1627"/>
      <c r="AH312" s="1634">
        <v>0</v>
      </c>
    </row>
    <row s="1638" customFormat="1" customHeight="1" ht="18.75" hidden="1">
      <c r="A313" s="1783"/>
      <c r="B313" s="1783"/>
      <c r="C313" s="372" t="s">
        <v>1192</v>
      </c>
      <c r="D313" s="2465"/>
      <c r="E313" s="2207"/>
      <c r="F313" s="2386"/>
      <c r="G313" s="2430"/>
      <c r="H313" s="1503"/>
      <c r="I313" s="654" t="s">
        <v>1191</v>
      </c>
      <c r="J313" s="574"/>
      <c r="K313" s="1503"/>
      <c r="L313" s="217"/>
      <c r="M313" s="344"/>
      <c r="N313" s="337"/>
      <c r="O313" s="1627"/>
      <c r="P313" s="1627"/>
      <c r="AH313" s="1634">
        <v>0</v>
      </c>
    </row>
    <row s="1638" customFormat="1" customHeight="1" ht="0.75" hidden="1">
      <c r="A314" s="1783"/>
      <c r="B314" s="1783"/>
      <c r="C314" s="372" t="s">
        <v>1199</v>
      </c>
      <c r="D314" s="2465"/>
      <c r="E314" s="2207"/>
      <c r="F314" s="2386"/>
      <c r="G314" s="403"/>
      <c r="H314" s="1503"/>
      <c r="I314" s="654"/>
      <c r="J314" s="574"/>
      <c r="K314" s="1503"/>
      <c r="L314" s="217"/>
      <c r="M314" s="344"/>
      <c r="N314" s="337"/>
      <c r="O314" s="1627"/>
      <c r="P314" s="1627"/>
      <c r="AH314" s="1634">
        <v>0</v>
      </c>
    </row>
    <row s="1638" customFormat="1" customHeight="1" ht="18.75" hidden="1">
      <c r="A315" s="1783" t="s">
        <v>267</v>
      </c>
      <c r="B315" s="1783" t="s">
        <v>268</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318</v>
      </c>
      <c r="M315" s="344"/>
      <c r="N315" s="337"/>
      <c r="O315" s="1627"/>
      <c r="P315" s="1627"/>
      <c r="AH315" s="1634">
        <v>0</v>
      </c>
    </row>
    <row s="1638" customFormat="1" customHeight="1" ht="18.75" hidden="1">
      <c r="A316" s="1783"/>
      <c r="B316" s="1783"/>
      <c r="C316" s="372" t="s">
        <v>1192</v>
      </c>
      <c r="D316" s="2465"/>
      <c r="E316" s="2207"/>
      <c r="F316" s="2386"/>
      <c r="G316" s="2430"/>
      <c r="H316" s="1503"/>
      <c r="I316" s="654" t="s">
        <v>1191</v>
      </c>
      <c r="J316" s="574"/>
      <c r="K316" s="1503"/>
      <c r="L316" s="217"/>
      <c r="M316" s="344"/>
      <c r="N316" s="337"/>
      <c r="O316" s="1627"/>
      <c r="P316" s="1627"/>
      <c r="AH316" s="1634">
        <v>0</v>
      </c>
    </row>
    <row s="1638" customFormat="1" customHeight="1" ht="0.75" hidden="1">
      <c r="A317" s="1783"/>
      <c r="B317" s="1783"/>
      <c r="C317" s="372" t="s">
        <v>1199</v>
      </c>
      <c r="D317" s="2465"/>
      <c r="E317" s="2207"/>
      <c r="F317" s="2386"/>
      <c r="G317" s="403"/>
      <c r="H317" s="1503"/>
      <c r="I317" s="654"/>
      <c r="J317" s="574"/>
      <c r="K317" s="1503"/>
      <c r="L317" s="217"/>
      <c r="M317" s="344"/>
      <c r="N317" s="337"/>
      <c r="O317" s="1627"/>
      <c r="P317" s="1627"/>
      <c r="AH317" s="1634">
        <v>0</v>
      </c>
    </row>
    <row s="1638" customFormat="1" customHeight="1" ht="18.75" hidden="1">
      <c r="A318" s="1783" t="s">
        <v>272</v>
      </c>
      <c r="B318" s="1783" t="s">
        <v>273</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318</v>
      </c>
      <c r="M318" s="344"/>
      <c r="N318" s="337"/>
      <c r="O318" s="1627"/>
      <c r="P318" s="1627"/>
      <c r="AH318" s="1634">
        <v>0</v>
      </c>
    </row>
    <row s="1638" customFormat="1" customHeight="1" ht="18.75" hidden="1">
      <c r="A319" s="1783"/>
      <c r="B319" s="1783"/>
      <c r="C319" s="372" t="s">
        <v>1192</v>
      </c>
      <c r="D319" s="2465"/>
      <c r="E319" s="2207"/>
      <c r="F319" s="2386"/>
      <c r="G319" s="2430"/>
      <c r="H319" s="1503"/>
      <c r="I319" s="654" t="s">
        <v>1191</v>
      </c>
      <c r="J319" s="574"/>
      <c r="K319" s="1503"/>
      <c r="L319" s="217"/>
      <c r="M319" s="344"/>
      <c r="N319" s="337"/>
      <c r="O319" s="1627"/>
      <c r="P319" s="1627"/>
      <c r="AH319" s="1634">
        <v>0</v>
      </c>
    </row>
    <row s="1638" customFormat="1" customHeight="1" ht="0.75" hidden="1">
      <c r="A320" s="1783"/>
      <c r="B320" s="1783"/>
      <c r="C320" s="372" t="s">
        <v>1199</v>
      </c>
      <c r="D320" s="2465"/>
      <c r="E320" s="2207"/>
      <c r="F320" s="2386"/>
      <c r="G320" s="403"/>
      <c r="H320" s="1503"/>
      <c r="I320" s="654"/>
      <c r="J320" s="574"/>
      <c r="K320" s="1503"/>
      <c r="L320" s="217"/>
      <c r="M320" s="344"/>
      <c r="N320" s="337"/>
      <c r="O320" s="1627"/>
      <c r="P320" s="1627"/>
      <c r="AH320" s="1634">
        <v>0</v>
      </c>
    </row>
    <row s="1638" customFormat="1" customHeight="1" ht="18.75" hidden="1">
      <c r="A321" s="1783" t="s">
        <v>277</v>
      </c>
      <c r="B321" s="1783" t="s">
        <v>278</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318</v>
      </c>
      <c r="M321" s="344"/>
      <c r="N321" s="337"/>
      <c r="O321" s="1627"/>
      <c r="P321" s="1627"/>
      <c r="AH321" s="1634">
        <v>0</v>
      </c>
    </row>
    <row s="1638" customFormat="1" customHeight="1" ht="18.75" hidden="1">
      <c r="A322" s="1783"/>
      <c r="B322" s="1783"/>
      <c r="C322" s="372" t="s">
        <v>1192</v>
      </c>
      <c r="D322" s="2465"/>
      <c r="E322" s="2207"/>
      <c r="F322" s="2386"/>
      <c r="G322" s="2430"/>
      <c r="H322" s="1503"/>
      <c r="I322" s="654" t="s">
        <v>1191</v>
      </c>
      <c r="J322" s="574"/>
      <c r="K322" s="1503"/>
      <c r="L322" s="217"/>
      <c r="M322" s="344"/>
      <c r="N322" s="337"/>
      <c r="O322" s="1627"/>
      <c r="P322" s="1627"/>
      <c r="AH322" s="1634">
        <v>0</v>
      </c>
    </row>
    <row s="1638" customFormat="1" customHeight="1" ht="0.75" hidden="1">
      <c r="A323" s="1783"/>
      <c r="B323" s="1783"/>
      <c r="C323" s="372" t="s">
        <v>1199</v>
      </c>
      <c r="D323" s="2465"/>
      <c r="E323" s="2207"/>
      <c r="F323" s="2386"/>
      <c r="G323" s="403"/>
      <c r="H323" s="1503"/>
      <c r="I323" s="654"/>
      <c r="J323" s="574"/>
      <c r="K323" s="1503"/>
      <c r="L323" s="217"/>
      <c r="M323" s="344"/>
      <c r="N323" s="337"/>
      <c r="O323" s="1627"/>
      <c r="P323" s="1627"/>
      <c r="AH323" s="1634">
        <v>0</v>
      </c>
    </row>
    <row s="1638" customFormat="1" customHeight="1" ht="18.75" hidden="1">
      <c r="A324" s="1783" t="s">
        <v>282</v>
      </c>
      <c r="B324" s="1783" t="s">
        <v>283</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318</v>
      </c>
      <c r="M324" s="344"/>
      <c r="N324" s="337"/>
      <c r="O324" s="1627"/>
      <c r="P324" s="1627"/>
      <c r="AH324" s="1634">
        <v>0</v>
      </c>
    </row>
    <row s="1638" customFormat="1" customHeight="1" ht="18.75" hidden="1">
      <c r="A325" s="1783"/>
      <c r="B325" s="1783"/>
      <c r="C325" s="372" t="s">
        <v>1192</v>
      </c>
      <c r="D325" s="2465"/>
      <c r="E325" s="2207"/>
      <c r="F325" s="2386"/>
      <c r="G325" s="2430"/>
      <c r="H325" s="1503"/>
      <c r="I325" s="654" t="s">
        <v>1191</v>
      </c>
      <c r="J325" s="574"/>
      <c r="K325" s="1503"/>
      <c r="L325" s="217"/>
      <c r="M325" s="344"/>
      <c r="N325" s="337"/>
      <c r="O325" s="1627"/>
      <c r="P325" s="1627"/>
      <c r="AH325" s="1634">
        <v>0</v>
      </c>
    </row>
    <row s="1638" customFormat="1" customHeight="1" ht="0.75" hidden="1">
      <c r="A326" s="1783"/>
      <c r="B326" s="1783"/>
      <c r="C326" s="372" t="s">
        <v>1199</v>
      </c>
      <c r="D326" s="2465"/>
      <c r="E326" s="2207"/>
      <c r="F326" s="2386"/>
      <c r="G326" s="403"/>
      <c r="H326" s="1503"/>
      <c r="I326" s="654"/>
      <c r="J326" s="574"/>
      <c r="K326" s="1503"/>
      <c r="L326" s="217"/>
      <c r="M326" s="344"/>
      <c r="N326" s="337"/>
      <c r="O326" s="1627"/>
      <c r="P326" s="1627"/>
      <c r="AH326" s="1634">
        <v>0</v>
      </c>
    </row>
    <row s="1638" customFormat="1" customHeight="1" ht="18.75" hidden="1">
      <c r="A327" s="1783" t="s">
        <v>287</v>
      </c>
      <c r="B327" s="1783" t="s">
        <v>288</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318</v>
      </c>
      <c r="M327" s="344"/>
      <c r="N327" s="337"/>
      <c r="O327" s="1627"/>
      <c r="P327" s="1627"/>
      <c r="AH327" s="1634">
        <v>0</v>
      </c>
    </row>
    <row s="1638" customFormat="1" customHeight="1" ht="18.75" hidden="1">
      <c r="A328" s="1783"/>
      <c r="B328" s="1783"/>
      <c r="C328" s="372" t="s">
        <v>1192</v>
      </c>
      <c r="D328" s="2465"/>
      <c r="E328" s="2207"/>
      <c r="F328" s="2386"/>
      <c r="G328" s="2430"/>
      <c r="H328" s="1503"/>
      <c r="I328" s="654" t="s">
        <v>1191</v>
      </c>
      <c r="J328" s="574"/>
      <c r="K328" s="1503"/>
      <c r="L328" s="217"/>
      <c r="M328" s="344"/>
      <c r="N328" s="337"/>
      <c r="O328" s="1627"/>
      <c r="P328" s="1627"/>
      <c r="AH328" s="1634">
        <v>0</v>
      </c>
    </row>
    <row s="1638" customFormat="1" customHeight="1" ht="1.05">
      <c r="A329" s="1783"/>
      <c r="B329" s="1783"/>
      <c r="C329" s="372" t="s">
        <v>1199</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83</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04A78-8B08-0208-0AC8-6B3831F5709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256</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Филиал Восточный ООО "Компания коммунальной сферы"</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312</v>
      </c>
      <c r="E8" s="2212"/>
      <c r="F8" s="2212"/>
      <c r="G8" s="2212"/>
      <c r="H8" s="2392" t="s">
        <v>313</v>
      </c>
      <c r="R8" s="377">
        <v>14</v>
      </c>
    </row>
    <row customHeight="1" ht="24">
      <c r="C9" s="379"/>
      <c r="D9" s="389" t="s">
        <v>89</v>
      </c>
      <c r="E9" s="111" t="s">
        <v>314</v>
      </c>
      <c r="F9" s="111" t="s">
        <v>315</v>
      </c>
      <c r="G9" s="111" t="s">
        <v>402</v>
      </c>
      <c r="H9" s="2392"/>
      <c r="R9" s="377">
        <v>23</v>
      </c>
    </row>
    <row customHeight="1" ht="14.699999999999998">
      <c r="A10" s="346"/>
      <c r="C10" s="379"/>
      <c r="D10" s="150" t="s">
        <v>110</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0"/>
      <c r="G10" s="216"/>
      <c r="H10" s="2172" t="s">
        <v>1200</v>
      </c>
      <c r="R10" s="377">
        <v>14</v>
      </c>
    </row>
    <row customHeight="1" ht="14.699999999999998">
      <c r="A11" s="346"/>
      <c r="C11" s="379"/>
      <c r="D11" s="150" t="s">
        <v>111</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0"/>
      <c r="G11" s="216"/>
      <c r="H11" s="2173"/>
      <c r="R11" s="377">
        <v>14</v>
      </c>
    </row>
    <row customHeight="1" ht="14.699999999999998">
      <c r="A12" s="105"/>
      <c r="C12" s="390"/>
      <c r="D12" s="150" t="s">
        <v>91</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92</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334</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83</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D4B48-AE78-1F18-4DB8-163E607B434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1201</v>
      </c>
      <c r="E5" s="2240"/>
      <c r="F5" s="2240"/>
      <c r="G5" s="2240"/>
      <c r="H5" s="2240"/>
      <c r="I5" s="2240"/>
      <c r="J5" s="2240"/>
      <c r="V5" s="508">
        <v>63</v>
      </c>
    </row>
    <row customHeight="1" ht="15.75">
      <c r="C6" s="179"/>
      <c r="D6" s="2179" t="str">
        <f>IF(org=0,"Не определено",org)</f>
        <v>Филиал Восточный ООО "Компания коммунальной сферы"</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118</v>
      </c>
      <c r="J8" s="755"/>
      <c r="K8" s="420"/>
      <c r="U8" s="678"/>
      <c r="V8" s="761">
        <v>1</v>
      </c>
    </row>
    <row customHeight="1" ht="15.75">
      <c r="C9" s="179"/>
      <c r="D9" s="714"/>
      <c r="E9" s="2370" t="s">
        <v>106</v>
      </c>
      <c r="F9" s="2371"/>
      <c r="G9" s="2398" t="str">
        <f>IF(G8="","",INDEX(DIFFERENTIATION_UNMERGE_VD,MATCH(G8,DIFFERENTIATION_ID_DIFF,0)))</f>
        <v/>
      </c>
      <c r="H9" s="2399"/>
      <c r="I9" s="2398">
        <f>IF(I8="","",INDEX(DIFFERENTIATION_UNMERGE_VD,MATCH(I8,DIFFERENTIATION_ID_DIFF,0)))</f>
        <v>0</v>
      </c>
      <c r="J9" s="2399"/>
      <c r="K9" s="2178" t="s">
        <v>313</v>
      </c>
      <c r="V9" s="508">
        <v>15</v>
      </c>
    </row>
    <row s="1638" customFormat="1" customHeight="1" ht="15.75">
      <c r="A10" s="762"/>
      <c r="C10" s="179"/>
      <c r="D10" s="714"/>
      <c r="E10" s="2370" t="s">
        <v>580</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581</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312</v>
      </c>
      <c r="E12" s="2373"/>
      <c r="F12" s="2373"/>
      <c r="G12" s="890"/>
      <c r="H12" s="890"/>
      <c r="I12" s="890"/>
      <c r="J12" s="890"/>
      <c r="K12" s="2202"/>
      <c r="U12" s="678"/>
      <c r="V12" s="761">
        <v>15</v>
      </c>
    </row>
    <row customHeight="1" ht="35.699999999999996">
      <c r="C13" s="179"/>
      <c r="D13" s="808" t="s">
        <v>89</v>
      </c>
      <c r="E13" s="810" t="s">
        <v>314</v>
      </c>
      <c r="F13" s="810" t="s">
        <v>582</v>
      </c>
      <c r="G13" s="811" t="s">
        <v>315</v>
      </c>
      <c r="H13" s="810" t="s">
        <v>402</v>
      </c>
      <c r="I13" s="811" t="s">
        <v>315</v>
      </c>
      <c r="J13" s="810" t="s">
        <v>402</v>
      </c>
      <c r="K13" s="2235"/>
      <c r="V13" s="508">
        <v>34</v>
      </c>
    </row>
    <row customHeight="1" ht="15" hidden="1">
      <c r="C14" s="179"/>
      <c r="D14" s="596" t="s">
        <v>110</v>
      </c>
      <c r="E14" s="596" t="s">
        <v>111</v>
      </c>
      <c r="F14" s="596" t="s">
        <v>91</v>
      </c>
      <c r="G14" s="662" t="str">
        <f>G1&amp;".1"</f>
        <v>4.1</v>
      </c>
      <c r="H14" s="662"/>
      <c r="I14" s="662" t="str">
        <f>I1&amp;".1"</f>
        <v>4.1</v>
      </c>
      <c r="J14" s="662"/>
      <c r="K14" s="292"/>
      <c r="V14" s="508">
        <v>0</v>
      </c>
    </row>
    <row customHeight="1" ht="22.5" hidden="1">
      <c r="A15" s="508"/>
      <c r="C15" s="529"/>
      <c r="D15" s="524">
        <v>1</v>
      </c>
      <c r="E15" s="680" t="s">
        <v>824</v>
      </c>
      <c r="F15" s="524" t="s">
        <v>825</v>
      </c>
      <c r="G15" s="681"/>
      <c r="H15" s="681"/>
      <c r="I15" s="681"/>
      <c r="J15" s="681"/>
      <c r="K15" s="292" t="s">
        <v>826</v>
      </c>
      <c r="V15" s="508">
        <v>0</v>
      </c>
    </row>
    <row customHeight="1" ht="22.5" hidden="1">
      <c r="A16" s="508"/>
      <c r="C16" s="529"/>
      <c r="D16" s="524">
        <v>2</v>
      </c>
      <c r="E16" s="282" t="s">
        <v>827</v>
      </c>
      <c r="F16" s="524" t="s">
        <v>828</v>
      </c>
      <c r="G16" s="681"/>
      <c r="H16" s="681"/>
      <c r="I16" s="681"/>
      <c r="J16" s="681"/>
      <c r="K16" s="292" t="s">
        <v>829</v>
      </c>
      <c r="V16" s="508">
        <v>0</v>
      </c>
    </row>
    <row customHeight="1" ht="123.75" hidden="1">
      <c r="A17" s="508"/>
      <c r="C17" s="529"/>
      <c r="D17" s="524">
        <v>3</v>
      </c>
      <c r="E17" s="282" t="s">
        <v>1202</v>
      </c>
      <c r="F17" s="524" t="s">
        <v>318</v>
      </c>
      <c r="G17" s="681"/>
      <c r="H17" s="681"/>
      <c r="I17" s="681"/>
      <c r="J17" s="681"/>
      <c r="K17" s="292" t="s">
        <v>1203</v>
      </c>
      <c r="V17" s="508">
        <v>0</v>
      </c>
    </row>
    <row customHeight="1" ht="48.29999999999999">
      <c r="A18" s="508"/>
      <c r="C18" s="529"/>
      <c r="D18" s="524">
        <v>3</v>
      </c>
      <c r="E18" s="282" t="s">
        <v>830</v>
      </c>
      <c r="F18" s="524" t="s">
        <v>318</v>
      </c>
      <c r="G18" s="812" t="s">
        <v>318</v>
      </c>
      <c r="H18" s="813" t="s">
        <v>318</v>
      </c>
      <c r="I18" s="524" t="s">
        <v>318</v>
      </c>
      <c r="J18" s="581" t="s">
        <v>318</v>
      </c>
      <c r="K18" s="292" t="s">
        <v>1204</v>
      </c>
      <c r="V18" s="508">
        <v>46</v>
      </c>
    </row>
    <row customHeight="1" ht="35.699999999999996">
      <c r="A19" s="508"/>
      <c r="C19" s="529"/>
      <c r="D19" s="542" t="s">
        <v>336</v>
      </c>
      <c r="E19" s="562" t="s">
        <v>832</v>
      </c>
      <c r="F19" s="524" t="s">
        <v>833</v>
      </c>
      <c r="G19" s="820"/>
      <c r="H19" s="109"/>
      <c r="I19" s="820"/>
      <c r="J19" s="821"/>
      <c r="K19" s="682"/>
      <c r="V19" s="508">
        <v>34</v>
      </c>
    </row>
    <row customHeight="1" ht="35.699999999999996">
      <c r="A20" s="508"/>
      <c r="C20" s="529"/>
      <c r="D20" s="1893" t="s">
        <v>344</v>
      </c>
      <c r="E20" s="562" t="s">
        <v>834</v>
      </c>
      <c r="F20" s="524" t="s">
        <v>835</v>
      </c>
      <c r="G20" s="820"/>
      <c r="H20" s="109"/>
      <c r="I20" s="820"/>
      <c r="J20" s="109"/>
      <c r="K20" s="682"/>
      <c r="V20" s="508">
        <v>34</v>
      </c>
    </row>
    <row customHeight="1" ht="48.29999999999999">
      <c r="A21" s="508"/>
      <c r="C21" s="529"/>
      <c r="D21" s="1893" t="s">
        <v>346</v>
      </c>
      <c r="E21" s="562" t="s">
        <v>836</v>
      </c>
      <c r="F21" s="524" t="s">
        <v>587</v>
      </c>
      <c r="G21" s="683"/>
      <c r="H21" s="109"/>
      <c r="I21" s="683"/>
      <c r="J21" s="109"/>
      <c r="K21" s="682"/>
      <c r="V21" s="508">
        <v>46</v>
      </c>
    </row>
    <row customHeight="1" ht="67.5" hidden="1">
      <c r="A22" s="508"/>
      <c r="C22" s="529"/>
      <c r="D22" s="524">
        <v>5</v>
      </c>
      <c r="E22" s="282" t="s">
        <v>1205</v>
      </c>
      <c r="F22" s="524" t="s">
        <v>574</v>
      </c>
      <c r="G22" s="684"/>
      <c r="H22" s="685"/>
      <c r="I22" s="684"/>
      <c r="J22" s="685"/>
      <c r="K22" s="292" t="s">
        <v>1206</v>
      </c>
      <c r="V22" s="508">
        <v>0</v>
      </c>
    </row>
    <row customHeight="1" ht="33.75" hidden="1">
      <c r="C23" s="454"/>
      <c r="D23" s="524">
        <v>6</v>
      </c>
      <c r="E23" s="282" t="s">
        <v>1207</v>
      </c>
      <c r="F23" s="524" t="s">
        <v>1208</v>
      </c>
      <c r="G23" s="684"/>
      <c r="H23" s="684"/>
      <c r="I23" s="684"/>
      <c r="J23" s="684"/>
      <c r="K23" s="292" t="s">
        <v>1209</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83</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4085C3-8038-E8C8-A141-B1E00023536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1210</v>
      </c>
      <c r="B1" s="1070" t="s">
        <v>1211</v>
      </c>
      <c r="C1" s="1070" t="s">
        <v>1212</v>
      </c>
      <c r="D1" s="1070" t="s">
        <v>1213</v>
      </c>
      <c r="E1" s="1070" t="s">
        <v>1214</v>
      </c>
      <c r="F1" s="1070" t="s">
        <v>1215</v>
      </c>
      <c r="G1" s="1070" t="s">
        <v>1216</v>
      </c>
      <c r="H1" s="1070" t="s">
        <v>1217</v>
      </c>
      <c r="I1" s="1070" t="s">
        <v>1218</v>
      </c>
      <c r="J1" s="1070" t="s">
        <v>1219</v>
      </c>
      <c r="K1" s="1070" t="s">
        <v>1220</v>
      </c>
      <c r="L1" s="1070" t="s">
        <v>1221</v>
      </c>
      <c r="M1" s="1070"/>
      <c r="N1" s="1070" t="s">
        <v>1222</v>
      </c>
      <c r="O1" s="1070" t="s">
        <v>1223</v>
      </c>
      <c r="P1" s="1070" t="s">
        <v>1224</v>
      </c>
      <c r="Q1" s="1070" t="s">
        <v>1225</v>
      </c>
      <c r="R1" s="1070" t="s">
        <v>1226</v>
      </c>
      <c r="S1" s="1070" t="s">
        <v>1227</v>
      </c>
      <c r="T1" s="1070" t="s">
        <v>1228</v>
      </c>
      <c r="U1" s="1070" t="s">
        <v>1229</v>
      </c>
      <c r="V1" s="1070"/>
      <c r="W1" s="800" t="s">
        <v>1230</v>
      </c>
      <c r="X1" s="1070" t="s">
        <v>1231</v>
      </c>
      <c r="Y1" s="1070" t="s">
        <v>1232</v>
      </c>
      <c r="Z1" s="1070"/>
      <c r="AA1" s="1070" t="s">
        <v>1233</v>
      </c>
      <c r="AB1" s="1070"/>
      <c r="AC1" s="1070" t="s">
        <v>1234</v>
      </c>
      <c r="AD1" s="1070"/>
      <c r="AF1" s="1070" t="s">
        <v>1235</v>
      </c>
      <c r="AH1" s="1070" t="s">
        <v>1236</v>
      </c>
      <c r="AI1" s="1070" t="s">
        <v>1237</v>
      </c>
      <c r="AK1" s="1070" t="s">
        <v>1238</v>
      </c>
      <c r="AM1" s="1070" t="s">
        <v>1239</v>
      </c>
      <c r="AP1" s="1070" t="s">
        <v>1240</v>
      </c>
      <c r="AQ1" s="1070" t="s">
        <v>1241</v>
      </c>
      <c r="AS1" s="1070" t="s">
        <v>1242</v>
      </c>
      <c r="AU1" s="1070" t="s">
        <v>1243</v>
      </c>
      <c r="AW1" s="1070" t="s">
        <v>1244</v>
      </c>
      <c r="AX1" s="1070" t="s">
        <v>1245</v>
      </c>
      <c r="AZ1" s="1155" t="s">
        <v>1246</v>
      </c>
      <c r="BB1" s="1070" t="s">
        <v>1247</v>
      </c>
      <c r="BC1" s="1070"/>
      <c r="BE1" s="1070" t="s">
        <v>1248</v>
      </c>
      <c r="BF1" s="1070" t="s">
        <v>1249</v>
      </c>
      <c r="BH1" s="1072" t="s">
        <v>823</v>
      </c>
      <c r="BI1" s="1073"/>
      <c r="BJ1" s="1074" t="s">
        <v>1250</v>
      </c>
      <c r="BK1" s="1073"/>
      <c r="BL1" s="1075" t="s">
        <v>922</v>
      </c>
      <c r="BM1" s="1073"/>
      <c r="BN1" s="1076" t="s">
        <v>1251</v>
      </c>
      <c r="BS1" s="1430"/>
    </row>
    <row customHeight="1" ht="11.25">
      <c r="A2" s="1077" t="s">
        <v>1252</v>
      </c>
      <c r="B2" s="1078">
        <v>2000</v>
      </c>
      <c r="C2" s="1078">
        <v>2022</v>
      </c>
      <c r="D2" s="1078" t="s">
        <v>62</v>
      </c>
      <c r="E2" s="1079" t="s">
        <v>1253</v>
      </c>
      <c r="F2" s="1079" t="s">
        <v>1254</v>
      </c>
      <c r="G2" s="1079" t="s">
        <v>1255</v>
      </c>
      <c r="H2" s="1080" t="s">
        <v>56</v>
      </c>
      <c r="I2" s="1079" t="s">
        <v>110</v>
      </c>
      <c r="J2" s="1079" t="s">
        <v>1256</v>
      </c>
      <c r="K2" s="1081" t="s">
        <v>1257</v>
      </c>
      <c r="L2" s="1082"/>
      <c r="M2" s="1081">
        <v>1</v>
      </c>
      <c r="N2" s="1165" t="s">
        <v>1258</v>
      </c>
      <c r="O2" s="1080" t="s">
        <v>1259</v>
      </c>
      <c r="P2" s="1083" t="s">
        <v>37</v>
      </c>
      <c r="Q2" s="1084" t="s">
        <v>1260</v>
      </c>
      <c r="R2" s="146" t="s">
        <v>1261</v>
      </c>
      <c r="S2" s="146" t="s">
        <v>1262</v>
      </c>
      <c r="T2" s="1085" t="s">
        <v>1263</v>
      </c>
      <c r="U2" s="1082" t="s">
        <v>1264</v>
      </c>
      <c r="V2" s="1086">
        <v>1</v>
      </c>
      <c r="W2" s="1087"/>
      <c r="X2" s="1087" t="s">
        <v>1265</v>
      </c>
      <c r="Y2" s="1078" t="s">
        <v>1266</v>
      </c>
      <c r="Z2" s="1088"/>
      <c r="AA2" s="1078" t="s">
        <v>1267</v>
      </c>
      <c r="AB2" s="1089" t="s">
        <v>1267</v>
      </c>
      <c r="AC2" s="1078" t="s">
        <v>1268</v>
      </c>
      <c r="AD2" s="1089" t="s">
        <v>1268</v>
      </c>
      <c r="AF2" s="1080" t="s">
        <v>1264</v>
      </c>
      <c r="AH2" s="1079" t="s">
        <v>1269</v>
      </c>
      <c r="AI2" s="1079" t="s">
        <v>1269</v>
      </c>
      <c r="AK2" s="1079" t="s">
        <v>1270</v>
      </c>
      <c r="AM2" s="1079" t="s">
        <v>1271</v>
      </c>
      <c r="AP2" s="1090" t="s">
        <v>1265</v>
      </c>
      <c r="AQ2" s="1091" t="s">
        <v>1265</v>
      </c>
      <c r="AS2" s="1078" t="s">
        <v>1272</v>
      </c>
      <c r="AU2" s="1123" t="s">
        <v>1273</v>
      </c>
      <c r="AW2" s="1123" t="s">
        <v>1274</v>
      </c>
      <c r="AX2" s="1123" t="s">
        <v>1274</v>
      </c>
      <c r="AZ2" s="1123" t="s">
        <v>1275</v>
      </c>
      <c r="BB2" s="1123" t="s">
        <v>1276</v>
      </c>
      <c r="BC2" s="1123" t="s">
        <v>1277</v>
      </c>
      <c r="BE2" s="1123">
        <v>2000</v>
      </c>
      <c r="BF2" s="1123" t="s">
        <v>1278</v>
      </c>
    </row>
    <row customHeight="1" ht="11.25">
      <c r="A3" s="1077" t="s">
        <v>1279</v>
      </c>
      <c r="B3" s="1078">
        <v>2001</v>
      </c>
      <c r="C3" s="1078">
        <v>2023</v>
      </c>
      <c r="D3" s="1078" t="s">
        <v>19</v>
      </c>
      <c r="E3" s="1079" t="s">
        <v>1280</v>
      </c>
      <c r="F3" s="1079" t="s">
        <v>1281</v>
      </c>
      <c r="G3" s="1079" t="s">
        <v>1282</v>
      </c>
      <c r="H3" s="1080" t="s">
        <v>1283</v>
      </c>
      <c r="I3" s="1079" t="s">
        <v>111</v>
      </c>
      <c r="J3" s="1079" t="s">
        <v>572</v>
      </c>
      <c r="K3" s="1081" t="s">
        <v>1284</v>
      </c>
      <c r="L3" s="1082">
        <f>_xlfn.IFERROR(MATCH(K3,OFFER_METHOD,0),0)</f>
        <v>0</v>
      </c>
      <c r="M3" s="1081">
        <v>2</v>
      </c>
      <c r="N3" s="1165" t="s">
        <v>1285</v>
      </c>
      <c r="O3" s="1080" t="s">
        <v>1286</v>
      </c>
      <c r="P3" s="1083" t="s">
        <v>1287</v>
      </c>
      <c r="Q3" s="1084" t="s">
        <v>1288</v>
      </c>
      <c r="R3" s="146" t="s">
        <v>555</v>
      </c>
      <c r="S3" s="146" t="s">
        <v>1289</v>
      </c>
      <c r="T3" s="1085" t="s">
        <v>1290</v>
      </c>
      <c r="U3" s="1082" t="s">
        <v>1291</v>
      </c>
      <c r="V3" s="1086">
        <v>2</v>
      </c>
      <c r="W3" s="1087"/>
      <c r="X3" s="1087" t="s">
        <v>1292</v>
      </c>
      <c r="Y3" s="1078" t="s">
        <v>1266</v>
      </c>
      <c r="Z3" s="1088"/>
      <c r="AA3" s="1078" t="s">
        <v>1293</v>
      </c>
      <c r="AB3" s="1089" t="s">
        <v>1293</v>
      </c>
      <c r="AC3" s="1078" t="s">
        <v>1294</v>
      </c>
      <c r="AD3" s="1089" t="s">
        <v>1294</v>
      </c>
      <c r="AF3" s="1080" t="s">
        <v>1291</v>
      </c>
      <c r="AH3" s="1079" t="s">
        <v>1295</v>
      </c>
      <c r="AI3" s="1079" t="s">
        <v>1296</v>
      </c>
      <c r="AK3" s="1079" t="s">
        <v>1297</v>
      </c>
      <c r="AM3" s="1079" t="s">
        <v>1298</v>
      </c>
      <c r="AP3" s="1090" t="s">
        <v>1299</v>
      </c>
      <c r="AQ3" s="1091" t="s">
        <v>1299</v>
      </c>
      <c r="AS3" s="1078" t="s">
        <v>1300</v>
      </c>
      <c r="AU3" s="1123" t="s">
        <v>1301</v>
      </c>
      <c r="AW3" s="1123" t="s">
        <v>1302</v>
      </c>
      <c r="AX3" s="1123" t="s">
        <v>1302</v>
      </c>
      <c r="AZ3" s="1123" t="s">
        <v>1303</v>
      </c>
      <c r="BB3" s="1123" t="s">
        <v>1304</v>
      </c>
      <c r="BC3" s="1123" t="s">
        <v>1277</v>
      </c>
      <c r="BE3" s="1123">
        <v>2001</v>
      </c>
      <c r="BF3" s="1123" t="s">
        <v>1305</v>
      </c>
      <c r="BH3" s="1070" t="s">
        <v>1306</v>
      </c>
      <c r="BJ3" s="1070" t="s">
        <v>1307</v>
      </c>
      <c r="BL3" s="1070" t="s">
        <v>1308</v>
      </c>
      <c r="BN3" s="1070" t="s">
        <v>1309</v>
      </c>
      <c r="BR3" s="1070" t="s">
        <v>1310</v>
      </c>
      <c r="BS3" s="1431"/>
      <c r="BT3" s="1073"/>
      <c r="BU3" s="1070" t="s">
        <v>1311</v>
      </c>
      <c r="BV3" s="1073"/>
      <c r="BW3" s="1693"/>
      <c r="BX3" s="1695" t="s">
        <v>1312</v>
      </c>
      <c r="CA3" s="1070" t="s">
        <v>1313</v>
      </c>
    </row>
    <row customHeight="1" ht="11.25">
      <c r="A4" s="1077" t="s">
        <v>1314</v>
      </c>
      <c r="B4" s="1078">
        <v>2002</v>
      </c>
      <c r="C4" s="1078">
        <v>2024</v>
      </c>
      <c r="E4" s="1079" t="s">
        <v>1315</v>
      </c>
      <c r="F4" s="1079" t="s">
        <v>1316</v>
      </c>
      <c r="H4" s="1080" t="s">
        <v>1317</v>
      </c>
      <c r="I4" s="1079" t="s">
        <v>91</v>
      </c>
      <c r="J4" s="1079" t="s">
        <v>1318</v>
      </c>
      <c r="K4" s="1081" t="s">
        <v>1319</v>
      </c>
      <c r="L4" s="1082">
        <f>_xlfn.IFERROR(MATCH(K4,OFFER_METHOD,0),0)</f>
        <v>0</v>
      </c>
      <c r="M4" s="1081">
        <v>3</v>
      </c>
      <c r="N4" s="1165" t="s">
        <v>1320</v>
      </c>
      <c r="O4" s="1079" t="s">
        <v>1321</v>
      </c>
      <c r="Q4" s="1084" t="s">
        <v>1322</v>
      </c>
      <c r="R4" s="146" t="s">
        <v>1323</v>
      </c>
      <c r="S4" s="146" t="s">
        <v>1324</v>
      </c>
      <c r="T4" s="1085" t="s">
        <v>1325</v>
      </c>
      <c r="U4" s="1082" t="s">
        <v>1326</v>
      </c>
      <c r="V4" s="1086">
        <v>3</v>
      </c>
      <c r="W4" s="1087"/>
      <c r="X4" s="1087" t="s">
        <v>1327</v>
      </c>
      <c r="Y4" s="1078" t="s">
        <v>1266</v>
      </c>
      <c r="Z4" s="1094"/>
      <c r="AC4" s="1078" t="s">
        <v>1328</v>
      </c>
      <c r="AD4" s="1089" t="s">
        <v>1328</v>
      </c>
      <c r="AF4" s="1080" t="s">
        <v>1326</v>
      </c>
      <c r="AH4" s="1080" t="s">
        <v>1329</v>
      </c>
      <c r="AK4" s="1079" t="s">
        <v>1330</v>
      </c>
      <c r="AM4" s="1079" t="s">
        <v>1331</v>
      </c>
      <c r="AP4" s="1090" t="s">
        <v>1292</v>
      </c>
      <c r="AQ4" s="1091" t="s">
        <v>1292</v>
      </c>
      <c r="AS4" s="1078" t="s">
        <v>1332</v>
      </c>
      <c r="AU4" s="1123" t="s">
        <v>1333</v>
      </c>
      <c r="AW4" s="1123" t="s">
        <v>1334</v>
      </c>
      <c r="AX4" s="1123" t="s">
        <v>1334</v>
      </c>
      <c r="AZ4" s="1123" t="s">
        <v>1335</v>
      </c>
      <c r="BB4" s="1123" t="s">
        <v>1336</v>
      </c>
      <c r="BC4" s="1123" t="s">
        <v>1337</v>
      </c>
      <c r="BE4" s="1123">
        <v>2002</v>
      </c>
      <c r="BF4" s="1123" t="s">
        <v>1338</v>
      </c>
      <c r="BH4" s="1071" t="s">
        <v>1339</v>
      </c>
      <c r="BJ4" s="1071" t="s">
        <v>1339</v>
      </c>
      <c r="BL4" s="1071" t="s">
        <v>1339</v>
      </c>
      <c r="BN4" s="1071" t="s">
        <v>1339</v>
      </c>
      <c r="BQ4" s="1435" t="s">
        <v>1340</v>
      </c>
      <c r="BR4" s="1162" t="s">
        <v>1341</v>
      </c>
      <c r="BS4" s="277"/>
      <c r="BT4" s="1435" t="s">
        <v>1342</v>
      </c>
      <c r="BU4" s="1162" t="s">
        <v>1343</v>
      </c>
      <c r="BV4" s="1073"/>
      <c r="BW4" s="1700" t="s">
        <v>1344</v>
      </c>
      <c r="BX4" s="1694" t="s">
        <v>1345</v>
      </c>
      <c r="BZ4" s="1435" t="s">
        <v>1346</v>
      </c>
      <c r="CA4" s="1162" t="s">
        <v>1347</v>
      </c>
    </row>
    <row customHeight="1" ht="11.25">
      <c r="A5" s="1077" t="s">
        <v>1348</v>
      </c>
      <c r="B5" s="1078">
        <v>2003</v>
      </c>
      <c r="C5" s="1078">
        <v>2025</v>
      </c>
      <c r="E5" s="1079" t="s">
        <v>1349</v>
      </c>
      <c r="F5" s="1079" t="s">
        <v>1350</v>
      </c>
      <c r="H5" s="1080" t="s">
        <v>1351</v>
      </c>
      <c r="I5" s="1079" t="s">
        <v>92</v>
      </c>
      <c r="K5" s="1081" t="s">
        <v>1352</v>
      </c>
      <c r="L5" s="1082">
        <f>_xlfn.IFERROR(MATCH(K5,OFFER_METHOD,0),0)</f>
        <v>0</v>
      </c>
      <c r="M5" s="1081">
        <v>4</v>
      </c>
      <c r="N5" s="1095" t="s">
        <v>1353</v>
      </c>
      <c r="O5" s="1079" t="s">
        <v>1354</v>
      </c>
      <c r="Q5" s="1084" t="s">
        <v>1355</v>
      </c>
      <c r="R5" s="146" t="s">
        <v>556</v>
      </c>
      <c r="T5" s="1080" t="s">
        <v>1356</v>
      </c>
      <c r="U5" s="1082" t="s">
        <v>1357</v>
      </c>
      <c r="V5" s="1086">
        <v>4</v>
      </c>
      <c r="W5" s="1087"/>
      <c r="X5" s="1087" t="s">
        <v>167</v>
      </c>
      <c r="Y5" s="1078" t="s">
        <v>1358</v>
      </c>
      <c r="Z5" s="1094">
        <v>1</v>
      </c>
      <c r="AF5" s="1080" t="s">
        <v>1359</v>
      </c>
      <c r="AH5" s="1079" t="s">
        <v>1360</v>
      </c>
      <c r="AK5" s="1079" t="s">
        <v>1361</v>
      </c>
      <c r="AM5" s="1079" t="s">
        <v>1362</v>
      </c>
      <c r="AP5" s="1090" t="s">
        <v>167</v>
      </c>
      <c r="AQ5" s="1091" t="s">
        <v>167</v>
      </c>
      <c r="AU5" s="1123" t="s">
        <v>1363</v>
      </c>
      <c r="AW5" s="1123" t="s">
        <v>1364</v>
      </c>
      <c r="AX5" s="1123" t="s">
        <v>1364</v>
      </c>
      <c r="AZ5" s="1123" t="s">
        <v>1365</v>
      </c>
      <c r="BB5" s="1123" t="s">
        <v>1366</v>
      </c>
      <c r="BC5" s="1123" t="s">
        <v>1367</v>
      </c>
      <c r="BE5" s="1123">
        <v>2003</v>
      </c>
      <c r="BF5" s="1123" t="s">
        <v>1368</v>
      </c>
      <c r="BH5" s="1071" t="s">
        <v>1369</v>
      </c>
      <c r="BJ5" s="1071" t="s">
        <v>1369</v>
      </c>
      <c r="BL5" s="1071" t="s">
        <v>1369</v>
      </c>
      <c r="BN5" s="1071" t="s">
        <v>1370</v>
      </c>
      <c r="BQ5" s="1284">
        <v>4213775</v>
      </c>
      <c r="BR5" s="1071" t="s">
        <v>1265</v>
      </c>
      <c r="BS5" s="1432"/>
      <c r="BT5" s="1284">
        <v>64236871</v>
      </c>
      <c r="BU5" s="1071" t="s">
        <v>228</v>
      </c>
      <c r="BV5" s="1073"/>
      <c r="BW5" s="1698">
        <v>4213767</v>
      </c>
      <c r="BX5" s="1696" t="s">
        <v>1371</v>
      </c>
      <c r="BZ5" s="1284">
        <v>64237509</v>
      </c>
      <c r="CA5" s="1298" t="s">
        <v>1372</v>
      </c>
    </row>
    <row customHeight="1" ht="11.25">
      <c r="A6" s="1077" t="s">
        <v>1373</v>
      </c>
      <c r="B6" s="1078">
        <v>2004</v>
      </c>
      <c r="C6" s="1078">
        <v>2026</v>
      </c>
      <c r="E6" s="1079" t="s">
        <v>1374</v>
      </c>
      <c r="F6" s="1096"/>
      <c r="H6" s="1080" t="s">
        <v>1375</v>
      </c>
      <c r="I6" s="1079" t="s">
        <v>112</v>
      </c>
      <c r="J6" s="1070" t="s">
        <v>1376</v>
      </c>
      <c r="L6" s="1082">
        <f>SUM(kind_of_control_method_filter)</f>
        <v>0</v>
      </c>
      <c r="N6" s="1095" t="s">
        <v>1377</v>
      </c>
      <c r="O6" s="1079" t="s">
        <v>1378</v>
      </c>
      <c r="R6" s="146" t="s">
        <v>1260</v>
      </c>
      <c r="T6" s="1080" t="s">
        <v>1379</v>
      </c>
      <c r="U6" s="1082" t="s">
        <v>1359</v>
      </c>
      <c r="V6" s="1086">
        <v>5</v>
      </c>
      <c r="W6" s="1087"/>
      <c r="X6" s="1078" t="s">
        <v>173</v>
      </c>
      <c r="Y6" s="1078" t="s">
        <v>1380</v>
      </c>
      <c r="Z6" s="1094"/>
      <c r="AA6" s="1097"/>
      <c r="AH6" s="1079" t="s">
        <v>1381</v>
      </c>
      <c r="AK6" s="1079" t="s">
        <v>1382</v>
      </c>
      <c r="AM6" s="1079" t="s">
        <v>1383</v>
      </c>
      <c r="AP6" s="1090" t="s">
        <v>173</v>
      </c>
      <c r="AQ6" s="1091" t="s">
        <v>173</v>
      </c>
      <c r="AU6" s="1123" t="s">
        <v>1384</v>
      </c>
      <c r="AW6" s="1123" t="s">
        <v>1385</v>
      </c>
      <c r="AX6" s="1123" t="s">
        <v>1385</v>
      </c>
      <c r="BB6" s="1123" t="s">
        <v>1386</v>
      </c>
      <c r="BC6" s="1123" t="s">
        <v>1367</v>
      </c>
      <c r="BE6" s="1123">
        <v>2004</v>
      </c>
      <c r="BF6" s="1123" t="s">
        <v>1387</v>
      </c>
      <c r="BH6" s="1071" t="s">
        <v>1388</v>
      </c>
      <c r="BJ6" s="1071" t="s">
        <v>1389</v>
      </c>
      <c r="BL6" s="1071" t="s">
        <v>1389</v>
      </c>
      <c r="BN6" s="1071" t="s">
        <v>1390</v>
      </c>
      <c r="BQ6" s="1284">
        <v>4213784</v>
      </c>
      <c r="BR6" s="1298" t="s">
        <v>1299</v>
      </c>
      <c r="BS6" s="1433"/>
      <c r="BT6" s="1284">
        <v>64236872</v>
      </c>
      <c r="BU6" s="1071" t="s">
        <v>233</v>
      </c>
      <c r="BV6" s="1073"/>
      <c r="BW6" s="1698">
        <v>4213768</v>
      </c>
      <c r="BX6" s="1696" t="s">
        <v>266</v>
      </c>
      <c r="BZ6" s="1284">
        <v>64237510</v>
      </c>
      <c r="CA6" s="1071" t="s">
        <v>1391</v>
      </c>
    </row>
    <row customHeight="1" ht="11.25">
      <c r="A7" s="1077" t="s">
        <v>1392</v>
      </c>
      <c r="B7" s="1078">
        <v>2005</v>
      </c>
      <c r="E7" s="1079" t="s">
        <v>1393</v>
      </c>
      <c r="F7" s="1096"/>
      <c r="H7" s="1080" t="s">
        <v>1394</v>
      </c>
      <c r="I7" s="1079" t="s">
        <v>93</v>
      </c>
      <c r="J7" s="1079" t="s">
        <v>1395</v>
      </c>
      <c r="N7" s="1099" t="s">
        <v>1396</v>
      </c>
      <c r="O7" s="1079" t="s">
        <v>1397</v>
      </c>
      <c r="U7" s="1082" t="s">
        <v>19</v>
      </c>
      <c r="V7" s="373" t="s">
        <v>93</v>
      </c>
      <c r="W7" s="1087"/>
      <c r="X7" s="1078" t="s">
        <v>179</v>
      </c>
      <c r="Y7" s="1078" t="s">
        <v>1358</v>
      </c>
      <c r="Z7" s="1094"/>
      <c r="AA7" s="1097"/>
      <c r="AH7" s="1079" t="s">
        <v>1398</v>
      </c>
      <c r="AK7" s="1079" t="s">
        <v>1399</v>
      </c>
      <c r="AM7" s="1079" t="s">
        <v>1400</v>
      </c>
      <c r="AP7" s="1090" t="s">
        <v>179</v>
      </c>
      <c r="AQ7" s="1091" t="s">
        <v>179</v>
      </c>
      <c r="AU7" s="1123" t="s">
        <v>1401</v>
      </c>
      <c r="AW7" s="1123" t="s">
        <v>1402</v>
      </c>
      <c r="AX7" s="1123" t="s">
        <v>1402</v>
      </c>
      <c r="AZ7" s="1070" t="s">
        <v>1403</v>
      </c>
      <c r="BB7" s="1123" t="s">
        <v>1404</v>
      </c>
      <c r="BC7" s="1123" t="s">
        <v>1367</v>
      </c>
      <c r="BE7" s="1123">
        <v>2005</v>
      </c>
      <c r="BF7" s="1123" t="s">
        <v>1405</v>
      </c>
      <c r="BH7" s="1071" t="s">
        <v>1406</v>
      </c>
      <c r="BJ7" s="1071" t="s">
        <v>1388</v>
      </c>
      <c r="BL7" s="1071" t="s">
        <v>1388</v>
      </c>
      <c r="BN7" s="1071" t="s">
        <v>1407</v>
      </c>
      <c r="BQ7" s="1284">
        <v>4213781</v>
      </c>
      <c r="BR7" s="1071" t="s">
        <v>1292</v>
      </c>
      <c r="BS7" s="1432"/>
      <c r="BT7" s="1284">
        <v>64236873</v>
      </c>
      <c r="BU7" s="1071" t="s">
        <v>238</v>
      </c>
      <c r="BV7" s="1073"/>
      <c r="BW7" s="1698">
        <v>4213769</v>
      </c>
      <c r="BX7" s="1696" t="s">
        <v>1408</v>
      </c>
      <c r="BZ7" s="1284">
        <v>64237511</v>
      </c>
      <c r="CA7" s="1071" t="s">
        <v>281</v>
      </c>
    </row>
    <row customHeight="1" ht="11.25">
      <c r="A8" s="1077" t="s">
        <v>1409</v>
      </c>
      <c r="B8" s="1078">
        <v>2006</v>
      </c>
      <c r="E8" s="1079" t="s">
        <v>1410</v>
      </c>
      <c r="F8" s="1096"/>
      <c r="H8" s="1080" t="s">
        <v>1411</v>
      </c>
      <c r="I8" s="1079" t="s">
        <v>94</v>
      </c>
      <c r="J8" s="1079" t="s">
        <v>1412</v>
      </c>
      <c r="N8" s="1166" t="s">
        <v>1413</v>
      </c>
      <c r="O8" s="1079" t="s">
        <v>1414</v>
      </c>
      <c r="V8" s="373" t="s">
        <v>94</v>
      </c>
      <c r="W8" s="1087"/>
      <c r="X8" s="1078" t="s">
        <v>185</v>
      </c>
      <c r="Y8" s="1078" t="s">
        <v>1358</v>
      </c>
      <c r="Z8" s="1094"/>
      <c r="AA8" s="1097"/>
      <c r="AK8" s="1079" t="s">
        <v>1415</v>
      </c>
      <c r="AP8" s="1090" t="s">
        <v>185</v>
      </c>
      <c r="AQ8" s="1091" t="s">
        <v>185</v>
      </c>
      <c r="AU8" s="1123" t="s">
        <v>1416</v>
      </c>
      <c r="AW8" s="1123" t="s">
        <v>1417</v>
      </c>
      <c r="AX8" s="1123" t="s">
        <v>1417</v>
      </c>
      <c r="AZ8" s="1123" t="s">
        <v>1418</v>
      </c>
      <c r="BB8" s="1123" t="s">
        <v>1419</v>
      </c>
      <c r="BC8" s="1123" t="s">
        <v>1367</v>
      </c>
      <c r="BE8" s="1123">
        <v>2006</v>
      </c>
      <c r="BF8" s="1123" t="s">
        <v>1420</v>
      </c>
      <c r="BH8" s="1071" t="s">
        <v>1421</v>
      </c>
      <c r="BJ8" s="1071" t="s">
        <v>1422</v>
      </c>
      <c r="BL8" s="1071" t="s">
        <v>1422</v>
      </c>
      <c r="BN8" s="1071" t="s">
        <v>1423</v>
      </c>
      <c r="BQ8" s="1284">
        <v>4213776</v>
      </c>
      <c r="BR8" s="1071" t="s">
        <v>167</v>
      </c>
      <c r="BS8" s="1432"/>
      <c r="BT8" s="1284">
        <v>64236874</v>
      </c>
      <c r="BU8" s="1298" t="s">
        <v>1424</v>
      </c>
      <c r="BV8" s="1073"/>
      <c r="BW8" s="1698">
        <v>4213770</v>
      </c>
      <c r="BX8" s="1699" t="s">
        <v>1425</v>
      </c>
      <c r="BZ8" s="1284">
        <v>64237512</v>
      </c>
      <c r="CA8" s="1071" t="s">
        <v>276</v>
      </c>
    </row>
    <row customHeight="1" ht="11.25">
      <c r="A9" s="1077" t="s">
        <v>1426</v>
      </c>
      <c r="B9" s="1078">
        <v>2007</v>
      </c>
      <c r="E9" s="1079" t="s">
        <v>1427</v>
      </c>
      <c r="F9" s="1096"/>
      <c r="G9" s="1070" t="s">
        <v>1428</v>
      </c>
      <c r="H9" s="1070" t="s">
        <v>1429</v>
      </c>
      <c r="I9" s="1079" t="s">
        <v>113</v>
      </c>
      <c r="O9" s="1079" t="s">
        <v>1430</v>
      </c>
      <c r="V9" s="373" t="s">
        <v>113</v>
      </c>
      <c r="W9" s="1087"/>
      <c r="X9" s="1078" t="s">
        <v>191</v>
      </c>
      <c r="Y9" s="1078" t="s">
        <v>1266</v>
      </c>
      <c r="Z9" s="1094">
        <v>1</v>
      </c>
      <c r="AA9" s="1097"/>
      <c r="AK9" s="1079" t="s">
        <v>1431</v>
      </c>
      <c r="AP9" s="1090" t="s">
        <v>1432</v>
      </c>
      <c r="AQ9" s="1091" t="s">
        <v>1432</v>
      </c>
      <c r="AW9" s="1123" t="s">
        <v>1433</v>
      </c>
      <c r="AX9" s="1123" t="s">
        <v>1433</v>
      </c>
      <c r="AZ9" s="1123" t="s">
        <v>1434</v>
      </c>
      <c r="BB9" s="1123" t="s">
        <v>1435</v>
      </c>
      <c r="BC9" s="1123" t="s">
        <v>1367</v>
      </c>
      <c r="BE9" s="1123">
        <v>2007</v>
      </c>
      <c r="BF9" s="1123" t="s">
        <v>1436</v>
      </c>
      <c r="BH9" s="1071" t="s">
        <v>1437</v>
      </c>
      <c r="BJ9" s="1071" t="s">
        <v>1438</v>
      </c>
      <c r="BL9" s="1071" t="s">
        <v>1438</v>
      </c>
      <c r="BN9" s="1071" t="s">
        <v>1439</v>
      </c>
      <c r="BQ9" s="1284">
        <v>4213777</v>
      </c>
      <c r="BR9" s="1071" t="s">
        <v>173</v>
      </c>
      <c r="BS9" s="1432"/>
      <c r="BT9" s="1284">
        <v>64236875</v>
      </c>
      <c r="BU9" s="1071" t="s">
        <v>243</v>
      </c>
      <c r="BV9" s="1073"/>
      <c r="BW9" s="1693"/>
      <c r="BX9" s="1693"/>
    </row>
    <row customHeight="1" ht="11.25">
      <c r="A10" s="1077" t="s">
        <v>1440</v>
      </c>
      <c r="B10" s="1078">
        <v>2008</v>
      </c>
      <c r="E10" s="1079" t="s">
        <v>1441</v>
      </c>
      <c r="F10" s="1096"/>
      <c r="G10" s="1079" t="s">
        <v>1442</v>
      </c>
      <c r="H10" s="1079" t="s">
        <v>1443</v>
      </c>
      <c r="I10" s="1079" t="s">
        <v>149</v>
      </c>
      <c r="J10" s="1070" t="s">
        <v>1444</v>
      </c>
      <c r="K10" s="1070" t="s">
        <v>1445</v>
      </c>
      <c r="O10" s="1079" t="s">
        <v>1446</v>
      </c>
      <c r="V10" s="374" t="s">
        <v>149</v>
      </c>
      <c r="W10" s="1100"/>
      <c r="X10" s="1100" t="s">
        <v>1447</v>
      </c>
      <c r="Y10" s="1101" t="s">
        <v>1448</v>
      </c>
      <c r="Z10" s="1094"/>
      <c r="AP10" s="1090" t="s">
        <v>1447</v>
      </c>
      <c r="AQ10" s="1091" t="s">
        <v>1447</v>
      </c>
      <c r="AW10" s="1123" t="s">
        <v>1449</v>
      </c>
      <c r="AX10" s="1123" t="s">
        <v>1449</v>
      </c>
      <c r="AZ10" s="1123" t="s">
        <v>1450</v>
      </c>
      <c r="BB10" s="1123" t="s">
        <v>1451</v>
      </c>
      <c r="BC10" s="1123" t="s">
        <v>1367</v>
      </c>
      <c r="BE10" s="1123">
        <v>2008</v>
      </c>
      <c r="BF10" s="1123" t="s">
        <v>1452</v>
      </c>
      <c r="BH10" s="1071" t="s">
        <v>1453</v>
      </c>
      <c r="BJ10" s="1071" t="s">
        <v>1454</v>
      </c>
      <c r="BL10" s="1071" t="s">
        <v>1454</v>
      </c>
      <c r="BN10" s="1071" t="s">
        <v>1455</v>
      </c>
      <c r="BQ10" s="1284">
        <v>4213778</v>
      </c>
      <c r="BR10" s="1071" t="s">
        <v>179</v>
      </c>
      <c r="BS10" s="1432"/>
      <c r="BT10" s="1284">
        <v>64236876</v>
      </c>
      <c r="BU10" s="1071" t="s">
        <v>223</v>
      </c>
      <c r="BV10" s="1073"/>
      <c r="BW10" s="1693"/>
      <c r="BX10" s="1693"/>
    </row>
    <row customHeight="1" ht="11.25">
      <c r="A11" s="1077" t="s">
        <v>1456</v>
      </c>
      <c r="B11" s="1078">
        <v>2009</v>
      </c>
      <c r="E11" s="1079" t="s">
        <v>1457</v>
      </c>
      <c r="F11" s="1096"/>
      <c r="G11" s="1079" t="s">
        <v>1458</v>
      </c>
      <c r="H11" s="1079" t="s">
        <v>1459</v>
      </c>
      <c r="I11" s="1079" t="s">
        <v>150</v>
      </c>
      <c r="J11" s="1080" t="s">
        <v>1460</v>
      </c>
      <c r="K11" s="1102" t="s">
        <v>1461</v>
      </c>
      <c r="O11" s="1080" t="s">
        <v>1462</v>
      </c>
      <c r="V11" s="373" t="s">
        <v>150</v>
      </c>
      <c r="W11" s="278"/>
      <c r="X11" s="1087" t="s">
        <v>1432</v>
      </c>
      <c r="Y11" s="1078" t="s">
        <v>1463</v>
      </c>
      <c r="Z11" s="1094"/>
      <c r="AP11" s="1090" t="s">
        <v>191</v>
      </c>
      <c r="AQ11" s="1092" t="s">
        <v>191</v>
      </c>
      <c r="AW11" s="1123" t="s">
        <v>1464</v>
      </c>
      <c r="AX11" s="1123" t="s">
        <v>1464</v>
      </c>
      <c r="AZ11" s="1123" t="s">
        <v>1465</v>
      </c>
      <c r="BB11" s="1123" t="s">
        <v>1466</v>
      </c>
      <c r="BC11" s="1123" t="s">
        <v>1367</v>
      </c>
      <c r="BE11" s="1123">
        <v>2009</v>
      </c>
      <c r="BF11" s="1123" t="s">
        <v>1467</v>
      </c>
      <c r="BH11" s="1071" t="s">
        <v>1468</v>
      </c>
      <c r="BJ11" s="1071" t="s">
        <v>1437</v>
      </c>
      <c r="BL11" s="1071" t="s">
        <v>1437</v>
      </c>
      <c r="BN11" s="1071" t="s">
        <v>1469</v>
      </c>
      <c r="BQ11" s="1284">
        <v>4213780</v>
      </c>
      <c r="BR11" s="1071" t="s">
        <v>185</v>
      </c>
      <c r="BS11" s="1432"/>
      <c r="BW11" s="1693"/>
      <c r="BX11" s="1693"/>
    </row>
    <row customHeight="1" ht="11.25">
      <c r="A12" s="1077" t="s">
        <v>1470</v>
      </c>
      <c r="B12" s="1078">
        <v>2010</v>
      </c>
      <c r="E12" s="1079" t="s">
        <v>1471</v>
      </c>
      <c r="F12" s="1096"/>
      <c r="G12" s="1079" t="s">
        <v>1459</v>
      </c>
      <c r="I12" s="1079" t="s">
        <v>151</v>
      </c>
      <c r="J12" s="1080" t="s">
        <v>1472</v>
      </c>
      <c r="K12" s="1102" t="s">
        <v>1473</v>
      </c>
      <c r="O12" s="1080" t="s">
        <v>1260</v>
      </c>
      <c r="V12" s="373" t="s">
        <v>151</v>
      </c>
      <c r="W12" s="1092"/>
      <c r="X12" s="1087" t="s">
        <v>1474</v>
      </c>
      <c r="Y12" s="1078" t="s">
        <v>1266</v>
      </c>
      <c r="AP12" s="1090"/>
      <c r="AW12" s="1123" t="s">
        <v>150</v>
      </c>
      <c r="AX12" s="1123" t="s">
        <v>150</v>
      </c>
      <c r="AZ12" s="1123" t="s">
        <v>1475</v>
      </c>
      <c r="BB12" s="1123" t="s">
        <v>1476</v>
      </c>
      <c r="BC12" s="1123" t="s">
        <v>1367</v>
      </c>
      <c r="BE12" s="1123">
        <v>2010</v>
      </c>
      <c r="BF12" s="1123" t="s">
        <v>1477</v>
      </c>
      <c r="BH12" s="1071" t="s">
        <v>1478</v>
      </c>
      <c r="BJ12" s="1071" t="s">
        <v>1479</v>
      </c>
      <c r="BL12" s="1071" t="s">
        <v>1479</v>
      </c>
      <c r="BN12" s="1071" t="s">
        <v>1480</v>
      </c>
      <c r="BQ12" s="1284">
        <v>4213779</v>
      </c>
      <c r="BR12" s="1071" t="s">
        <v>1432</v>
      </c>
      <c r="BS12" s="1432"/>
      <c r="BT12" s="1073"/>
      <c r="BU12" s="1073"/>
      <c r="BV12" s="1073"/>
      <c r="BW12" s="1693"/>
      <c r="BX12" s="1693"/>
    </row>
    <row customHeight="1" ht="11.25">
      <c r="A13" s="1077" t="s">
        <v>1481</v>
      </c>
      <c r="B13" s="1078">
        <v>2011</v>
      </c>
      <c r="E13" s="1079" t="s">
        <v>1482</v>
      </c>
      <c r="F13" s="1096"/>
      <c r="I13" s="1079" t="s">
        <v>152</v>
      </c>
      <c r="K13" s="1102" t="s">
        <v>1431</v>
      </c>
      <c r="V13" s="373" t="s">
        <v>152</v>
      </c>
      <c r="W13" s="1092"/>
      <c r="X13" s="1092"/>
      <c r="Y13" s="1092"/>
      <c r="AW13" s="1123" t="s">
        <v>151</v>
      </c>
      <c r="AX13" s="1123" t="s">
        <v>151</v>
      </c>
      <c r="BB13" s="1123" t="s">
        <v>1483</v>
      </c>
      <c r="BC13" s="1123" t="s">
        <v>1484</v>
      </c>
      <c r="BE13" s="1123">
        <v>2011</v>
      </c>
      <c r="BF13" s="1123" t="s">
        <v>1485</v>
      </c>
      <c r="BH13" s="1071" t="s">
        <v>1486</v>
      </c>
      <c r="BJ13" s="1071" t="s">
        <v>1468</v>
      </c>
      <c r="BL13" s="1071" t="s">
        <v>1468</v>
      </c>
      <c r="BN13" s="1071" t="s">
        <v>1487</v>
      </c>
      <c r="BQ13" s="1284">
        <v>4213783</v>
      </c>
      <c r="BR13" s="1071" t="s">
        <v>1447</v>
      </c>
      <c r="BS13" s="1432"/>
      <c r="BT13" s="1073"/>
      <c r="BU13" s="1073"/>
      <c r="BV13" s="1073"/>
      <c r="BW13" s="1697"/>
      <c r="BX13" s="1693"/>
    </row>
    <row customHeight="1" ht="11.25">
      <c r="A14" s="1077" t="s">
        <v>1488</v>
      </c>
      <c r="B14" s="1078">
        <v>2012</v>
      </c>
      <c r="I14" s="1079" t="s">
        <v>153</v>
      </c>
      <c r="J14" s="1070" t="s">
        <v>1489</v>
      </c>
      <c r="N14" s="1070" t="s">
        <v>1490</v>
      </c>
      <c r="V14" s="1086">
        <v>13</v>
      </c>
      <c r="W14" s="1087"/>
      <c r="X14" s="1087" t="s">
        <v>1299</v>
      </c>
      <c r="Y14" s="1078" t="s">
        <v>1266</v>
      </c>
      <c r="AW14" s="1123" t="s">
        <v>152</v>
      </c>
      <c r="AX14" s="1123" t="s">
        <v>152</v>
      </c>
      <c r="AZ14" s="1070" t="s">
        <v>1491</v>
      </c>
      <c r="BB14" s="1123" t="s">
        <v>1492</v>
      </c>
      <c r="BC14" s="1123" t="s">
        <v>1484</v>
      </c>
      <c r="BE14" s="1123">
        <v>2012</v>
      </c>
      <c r="BH14" s="1071" t="s">
        <v>1407</v>
      </c>
      <c r="BJ14" s="1220" t="s">
        <v>1493</v>
      </c>
      <c r="BL14" s="1220" t="s">
        <v>1493</v>
      </c>
      <c r="BN14" s="1071" t="s">
        <v>1494</v>
      </c>
      <c r="BQ14" s="1284">
        <v>4213782</v>
      </c>
      <c r="BR14" s="1071" t="s">
        <v>191</v>
      </c>
      <c r="BS14" s="1432"/>
      <c r="BT14" s="1073"/>
      <c r="BU14" s="1073"/>
      <c r="BV14" s="1073"/>
      <c r="BW14" s="1697"/>
      <c r="BX14" s="1693"/>
    </row>
    <row customHeight="1" ht="19.5">
      <c r="A15" s="1077" t="s">
        <v>1495</v>
      </c>
      <c r="B15" s="1078">
        <v>2013</v>
      </c>
      <c r="E15" s="1701" t="s">
        <v>1496</v>
      </c>
      <c r="G15" s="1070" t="s">
        <v>1497</v>
      </c>
      <c r="H15" s="1070" t="s">
        <v>1498</v>
      </c>
      <c r="I15" s="1081" t="s">
        <v>154</v>
      </c>
      <c r="J15" s="1092" t="s">
        <v>599</v>
      </c>
      <c r="N15" s="1161" t="s">
        <v>1499</v>
      </c>
      <c r="X15" s="1090"/>
      <c r="AW15" s="1123" t="s">
        <v>153</v>
      </c>
      <c r="AX15" s="1123" t="s">
        <v>153</v>
      </c>
      <c r="AZ15" s="1123" t="s">
        <v>1418</v>
      </c>
      <c r="BB15" s="1123" t="s">
        <v>1500</v>
      </c>
      <c r="BC15" s="1123" t="s">
        <v>1484</v>
      </c>
      <c r="BE15" s="1123">
        <v>2013</v>
      </c>
      <c r="BH15" s="1071" t="s">
        <v>1423</v>
      </c>
      <c r="BJ15" s="1220" t="s">
        <v>1501</v>
      </c>
      <c r="BL15" s="1220" t="s">
        <v>1501</v>
      </c>
      <c r="BN15" s="1071" t="s">
        <v>1502</v>
      </c>
      <c r="BR15" s="1073"/>
      <c r="BS15" s="1434"/>
      <c r="BT15" s="1073"/>
      <c r="BU15" s="1073"/>
      <c r="BV15" s="1073"/>
      <c r="BW15" s="1697"/>
      <c r="BX15" s="1693"/>
    </row>
    <row customHeight="1" ht="21">
      <c r="A16" s="1873" t="s">
        <v>1503</v>
      </c>
      <c r="B16" s="1078">
        <v>2014</v>
      </c>
      <c r="E16" s="1702" t="s">
        <v>1504</v>
      </c>
      <c r="G16" s="1079" t="s">
        <v>1505</v>
      </c>
      <c r="H16" s="1079" t="s">
        <v>1506</v>
      </c>
      <c r="I16" s="1081" t="s">
        <v>1507</v>
      </c>
      <c r="J16" s="1092" t="s">
        <v>572</v>
      </c>
      <c r="N16" s="1161" t="s">
        <v>1508</v>
      </c>
      <c r="AW16" s="1123" t="s">
        <v>154</v>
      </c>
      <c r="AX16" s="1123" t="s">
        <v>154</v>
      </c>
      <c r="AZ16" s="1123" t="s">
        <v>1434</v>
      </c>
      <c r="BB16" s="1123" t="s">
        <v>1509</v>
      </c>
      <c r="BC16" s="1123" t="s">
        <v>1484</v>
      </c>
      <c r="BE16" s="1123">
        <v>2014</v>
      </c>
      <c r="BH16" s="1071" t="s">
        <v>1439</v>
      </c>
      <c r="BJ16" s="1220" t="s">
        <v>1510</v>
      </c>
      <c r="BL16" s="1220" t="s">
        <v>1510</v>
      </c>
      <c r="BN16" s="1071" t="s">
        <v>1511</v>
      </c>
      <c r="BR16" s="1073"/>
      <c r="BS16" s="1434"/>
      <c r="BT16" s="1073"/>
      <c r="BU16" s="1073"/>
      <c r="BV16" s="1073"/>
      <c r="BW16" s="1697"/>
      <c r="BX16" s="1693"/>
    </row>
    <row customHeight="1" ht="21">
      <c r="A17" s="1077" t="s">
        <v>1512</v>
      </c>
      <c r="B17" s="1078">
        <v>2015</v>
      </c>
      <c r="G17" s="1079" t="s">
        <v>1459</v>
      </c>
      <c r="H17" s="1079" t="s">
        <v>1459</v>
      </c>
      <c r="I17" s="1079" t="s">
        <v>1513</v>
      </c>
      <c r="N17" s="1161" t="s">
        <v>1514</v>
      </c>
      <c r="X17" s="1090"/>
      <c r="AW17" s="1123" t="s">
        <v>1507</v>
      </c>
      <c r="AX17" s="1123" t="s">
        <v>1507</v>
      </c>
      <c r="AZ17" s="1123" t="s">
        <v>1515</v>
      </c>
      <c r="BB17" s="1123" t="s">
        <v>1516</v>
      </c>
      <c r="BC17" s="1123" t="s">
        <v>1367</v>
      </c>
      <c r="BE17" s="1123">
        <v>2015</v>
      </c>
      <c r="BH17" s="1071" t="s">
        <v>1455</v>
      </c>
      <c r="BJ17" s="1220" t="s">
        <v>1517</v>
      </c>
      <c r="BL17" s="1220" t="s">
        <v>1517</v>
      </c>
      <c r="BN17" s="1071" t="s">
        <v>1518</v>
      </c>
      <c r="BR17" s="1070" t="s">
        <v>1310</v>
      </c>
      <c r="BS17" s="1431"/>
      <c r="BU17" s="1070" t="s">
        <v>1519</v>
      </c>
      <c r="BV17" s="1073"/>
      <c r="BW17" s="1693"/>
      <c r="BX17" s="1695" t="s">
        <v>1520</v>
      </c>
      <c r="CA17" s="1070" t="s">
        <v>1521</v>
      </c>
      <c r="CD17" s="1070" t="s">
        <v>1522</v>
      </c>
    </row>
    <row customHeight="1" ht="21">
      <c r="A18" s="1077" t="s">
        <v>1523</v>
      </c>
      <c r="B18" s="1078">
        <v>2016</v>
      </c>
      <c r="E18" s="2008" t="s">
        <v>1524</v>
      </c>
      <c r="I18" s="1079" t="s">
        <v>1525</v>
      </c>
      <c r="N18" s="1161" t="s">
        <v>1526</v>
      </c>
      <c r="X18" s="1090"/>
      <c r="AW18" s="1123" t="s">
        <v>1513</v>
      </c>
      <c r="AX18" s="1123" t="s">
        <v>1513</v>
      </c>
      <c r="BB18" s="1123" t="s">
        <v>1527</v>
      </c>
      <c r="BC18" s="1123" t="s">
        <v>1367</v>
      </c>
      <c r="BE18" s="1123">
        <v>2016</v>
      </c>
      <c r="BH18" s="1071" t="s">
        <v>1469</v>
      </c>
      <c r="BJ18" s="1220" t="s">
        <v>1528</v>
      </c>
      <c r="BL18" s="1220" t="s">
        <v>1528</v>
      </c>
      <c r="BN18" s="1071" t="s">
        <v>1529</v>
      </c>
      <c r="BQ18" s="1435" t="s">
        <v>1340</v>
      </c>
      <c r="BR18" s="1162" t="s">
        <v>1341</v>
      </c>
      <c r="BS18" s="277"/>
      <c r="BT18" s="1435" t="s">
        <v>1530</v>
      </c>
      <c r="BU18" s="1162" t="s">
        <v>1531</v>
      </c>
      <c r="BV18" s="1073"/>
      <c r="BW18" s="1700" t="s">
        <v>1532</v>
      </c>
      <c r="BX18" s="1694" t="s">
        <v>1533</v>
      </c>
      <c r="BZ18" s="1435" t="s">
        <v>1534</v>
      </c>
      <c r="CA18" s="1162" t="s">
        <v>1535</v>
      </c>
      <c r="CC18" s="1435" t="s">
        <v>1536</v>
      </c>
      <c r="CD18" s="1162" t="s">
        <v>1537</v>
      </c>
    </row>
    <row customHeight="1" ht="21">
      <c r="A19" s="1873" t="s">
        <v>1538</v>
      </c>
      <c r="B19" s="1078">
        <v>2017</v>
      </c>
      <c r="E19" s="1077" t="s">
        <v>166</v>
      </c>
      <c r="I19" s="1079" t="s">
        <v>1539</v>
      </c>
      <c r="N19" s="1161" t="s">
        <v>1540</v>
      </c>
      <c r="X19" s="1090"/>
      <c r="AW19" s="1123" t="s">
        <v>1525</v>
      </c>
      <c r="AX19" s="1123" t="s">
        <v>1525</v>
      </c>
      <c r="AZ19" s="1070" t="s">
        <v>1541</v>
      </c>
      <c r="BB19" s="1123" t="s">
        <v>1542</v>
      </c>
      <c r="BC19" s="1123" t="s">
        <v>1367</v>
      </c>
      <c r="BE19" s="1123">
        <v>2017</v>
      </c>
      <c r="BH19" s="1071" t="s">
        <v>1543</v>
      </c>
      <c r="BJ19" s="1220" t="s">
        <v>1544</v>
      </c>
      <c r="BL19" s="1220" t="s">
        <v>1544</v>
      </c>
      <c r="BQ19" s="1284">
        <v>4190064</v>
      </c>
      <c r="BR19" s="1071" t="s">
        <v>1545</v>
      </c>
      <c r="BS19" s="1432"/>
      <c r="BT19" s="1284">
        <v>4189671</v>
      </c>
      <c r="BU19" s="1071" t="s">
        <v>1546</v>
      </c>
      <c r="BV19" s="1073"/>
      <c r="BW19" s="1698">
        <v>4189706</v>
      </c>
      <c r="BX19" s="1696" t="s">
        <v>1547</v>
      </c>
      <c r="BZ19" s="1284">
        <v>4189714</v>
      </c>
      <c r="CA19" s="1071" t="s">
        <v>1548</v>
      </c>
      <c r="CC19" s="1284">
        <v>4189708</v>
      </c>
      <c r="CD19" s="1071" t="s">
        <v>1549</v>
      </c>
    </row>
    <row customHeight="1" ht="21">
      <c r="A20" s="1077" t="s">
        <v>1550</v>
      </c>
      <c r="B20" s="1078">
        <v>2018</v>
      </c>
      <c r="E20" s="1077" t="s">
        <v>1299</v>
      </c>
      <c r="I20" s="1079" t="s">
        <v>1551</v>
      </c>
      <c r="N20" s="1161" t="s">
        <v>1552</v>
      </c>
      <c r="AW20" s="1123" t="s">
        <v>1539</v>
      </c>
      <c r="AX20" s="1123" t="s">
        <v>1539</v>
      </c>
      <c r="AZ20" s="1123" t="s">
        <v>1553</v>
      </c>
      <c r="BB20" s="1123" t="s">
        <v>1554</v>
      </c>
      <c r="BC20" s="1123" t="s">
        <v>1484</v>
      </c>
      <c r="BE20" s="1123">
        <v>2018</v>
      </c>
      <c r="BH20" s="1071" t="s">
        <v>1480</v>
      </c>
      <c r="BJ20" s="1071" t="s">
        <v>1407</v>
      </c>
      <c r="BL20" s="1071" t="s">
        <v>1407</v>
      </c>
      <c r="BQ20" s="1284">
        <v>4190065</v>
      </c>
      <c r="BR20" s="1071" t="s">
        <v>1555</v>
      </c>
      <c r="BS20" s="1432"/>
      <c r="BT20" s="1284">
        <v>4189672</v>
      </c>
      <c r="BU20" s="1071" t="s">
        <v>1556</v>
      </c>
      <c r="BV20" s="1073"/>
      <c r="BW20" s="1698">
        <v>4189705</v>
      </c>
      <c r="BX20" s="1696" t="s">
        <v>1557</v>
      </c>
      <c r="BZ20" s="1284">
        <v>4189713</v>
      </c>
      <c r="CA20" s="1071" t="s">
        <v>1557</v>
      </c>
      <c r="CC20" s="1284">
        <v>4189709</v>
      </c>
      <c r="CD20" s="1071" t="s">
        <v>1558</v>
      </c>
    </row>
    <row customHeight="1" ht="21">
      <c r="A21" s="1077" t="s">
        <v>1559</v>
      </c>
      <c r="B21" s="1078">
        <v>2019</v>
      </c>
      <c r="I21" s="1079" t="s">
        <v>1560</v>
      </c>
      <c r="N21" s="1161" t="s">
        <v>1561</v>
      </c>
      <c r="AW21" s="1123" t="s">
        <v>1551</v>
      </c>
      <c r="AX21" s="1123" t="s">
        <v>1551</v>
      </c>
      <c r="AZ21" s="1123" t="s">
        <v>1562</v>
      </c>
      <c r="BB21" s="1123" t="s">
        <v>1563</v>
      </c>
      <c r="BC21" s="1123" t="s">
        <v>1367</v>
      </c>
      <c r="BE21" s="1123">
        <v>2019</v>
      </c>
      <c r="BH21" s="1071" t="s">
        <v>1487</v>
      </c>
      <c r="BJ21" s="1071" t="s">
        <v>1423</v>
      </c>
      <c r="BL21" s="1071" t="s">
        <v>1423</v>
      </c>
      <c r="BQ21" s="1284">
        <v>4190066</v>
      </c>
      <c r="BR21" s="1071" t="s">
        <v>1564</v>
      </c>
      <c r="BS21" s="1432"/>
      <c r="BT21" s="1284">
        <v>4189673</v>
      </c>
      <c r="BU21" s="1071" t="s">
        <v>1565</v>
      </c>
      <c r="BV21" s="1073"/>
      <c r="BW21" s="1698">
        <v>4189707</v>
      </c>
      <c r="BX21" s="1696" t="s">
        <v>1566</v>
      </c>
      <c r="BZ21" s="1284">
        <v>4189712</v>
      </c>
      <c r="CA21" s="1071" t="s">
        <v>1567</v>
      </c>
      <c r="CC21" s="1284">
        <v>4189710</v>
      </c>
      <c r="CD21" s="1071" t="s">
        <v>1568</v>
      </c>
    </row>
    <row customHeight="1" ht="21">
      <c r="A22" s="1077" t="s">
        <v>1569</v>
      </c>
      <c r="B22" s="1078">
        <v>2020</v>
      </c>
      <c r="N22" s="1161" t="s">
        <v>1570</v>
      </c>
      <c r="AW22" s="1123" t="s">
        <v>1560</v>
      </c>
      <c r="AX22" s="1123" t="s">
        <v>1560</v>
      </c>
      <c r="AZ22" s="1123" t="s">
        <v>1571</v>
      </c>
      <c r="BB22" s="1123" t="s">
        <v>1572</v>
      </c>
      <c r="BC22" s="1123" t="s">
        <v>1367</v>
      </c>
      <c r="BE22" s="1123">
        <v>2020</v>
      </c>
      <c r="BH22" s="1071" t="s">
        <v>1494</v>
      </c>
      <c r="BJ22" s="1071" t="s">
        <v>1439</v>
      </c>
      <c r="BL22" s="1071" t="s">
        <v>1439</v>
      </c>
      <c r="BQ22" s="1284">
        <v>4190067</v>
      </c>
      <c r="BR22" s="1071" t="s">
        <v>1573</v>
      </c>
      <c r="BS22" s="1432"/>
      <c r="BT22" s="1284">
        <v>4189674</v>
      </c>
      <c r="BU22" s="1071" t="s">
        <v>1574</v>
      </c>
      <c r="BV22" s="1073"/>
      <c r="BW22" s="1073"/>
      <c r="CC22" s="1284">
        <v>4189711</v>
      </c>
      <c r="CD22" s="1071" t="s">
        <v>305</v>
      </c>
    </row>
    <row customHeight="1" ht="21">
      <c r="A23" s="1077" t="s">
        <v>1575</v>
      </c>
      <c r="B23" s="1078">
        <v>2021</v>
      </c>
      <c r="AW23" s="1123" t="s">
        <v>1576</v>
      </c>
      <c r="AX23" s="1123" t="s">
        <v>1576</v>
      </c>
      <c r="AZ23" s="1123" t="s">
        <v>1577</v>
      </c>
      <c r="BB23" s="1123" t="s">
        <v>1578</v>
      </c>
      <c r="BC23" s="1123" t="s">
        <v>1277</v>
      </c>
      <c r="BE23" s="1123">
        <v>2021</v>
      </c>
      <c r="BH23" s="1071" t="s">
        <v>1502</v>
      </c>
      <c r="BJ23" s="1071" t="s">
        <v>1455</v>
      </c>
      <c r="BL23" s="1071" t="s">
        <v>1455</v>
      </c>
      <c r="BQ23" s="1284">
        <v>4190068</v>
      </c>
      <c r="BR23" s="1071" t="s">
        <v>1579</v>
      </c>
      <c r="BS23" s="1432"/>
      <c r="BT23" s="1284">
        <v>4189675</v>
      </c>
      <c r="BU23" s="1071" t="s">
        <v>1580</v>
      </c>
      <c r="BV23" s="1073"/>
      <c r="BW23" s="1073"/>
      <c r="CC23" s="1284">
        <v>5110778</v>
      </c>
      <c r="CD23" s="1071" t="s">
        <v>1581</v>
      </c>
    </row>
    <row customHeight="1" ht="21">
      <c r="A24" s="1077" t="s">
        <v>1582</v>
      </c>
      <c r="B24" s="1078">
        <v>2022</v>
      </c>
      <c r="AW24" s="1123" t="s">
        <v>1583</v>
      </c>
      <c r="AX24" s="1123" t="s">
        <v>1583</v>
      </c>
      <c r="AZ24" s="1123" t="s">
        <v>1584</v>
      </c>
      <c r="BB24" s="1123" t="s">
        <v>1585</v>
      </c>
      <c r="BC24" s="1123" t="s">
        <v>1586</v>
      </c>
      <c r="BE24" s="1123">
        <v>2022</v>
      </c>
      <c r="BH24" s="1071" t="s">
        <v>1511</v>
      </c>
      <c r="BJ24" s="1071" t="s">
        <v>1469</v>
      </c>
      <c r="BL24" s="1071" t="s">
        <v>1469</v>
      </c>
      <c r="BQ24" s="1284">
        <v>4190069</v>
      </c>
      <c r="BR24" s="1071" t="s">
        <v>1587</v>
      </c>
      <c r="BS24" s="1432"/>
      <c r="BT24" s="1284">
        <v>4189676</v>
      </c>
      <c r="BU24" s="1071" t="s">
        <v>1588</v>
      </c>
      <c r="BV24" s="1073"/>
      <c r="BW24" s="1073"/>
      <c r="CC24" s="1284">
        <v>25575374</v>
      </c>
      <c r="CD24" s="1071" t="s">
        <v>1589</v>
      </c>
    </row>
    <row customHeight="1" ht="11.25">
      <c r="A25" s="1077" t="s">
        <v>1590</v>
      </c>
      <c r="B25" s="1078">
        <v>2023</v>
      </c>
      <c r="AW25" s="1123" t="s">
        <v>1591</v>
      </c>
      <c r="AX25" s="1123" t="s">
        <v>1591</v>
      </c>
      <c r="AZ25" s="1123" t="s">
        <v>1592</v>
      </c>
      <c r="BB25" s="1123" t="s">
        <v>1593</v>
      </c>
      <c r="BC25" s="1123" t="s">
        <v>1586</v>
      </c>
      <c r="BE25" s="1123">
        <v>2023</v>
      </c>
      <c r="BH25" s="1071" t="s">
        <v>1518</v>
      </c>
      <c r="BJ25" s="1071" t="s">
        <v>1543</v>
      </c>
      <c r="BL25" s="1071" t="s">
        <v>1543</v>
      </c>
      <c r="BQ25" s="1284">
        <v>4190070</v>
      </c>
      <c r="BR25" s="1071" t="s">
        <v>1594</v>
      </c>
      <c r="BS25" s="1432"/>
      <c r="BT25" s="1284">
        <v>4189677</v>
      </c>
      <c r="BU25" s="1071" t="s">
        <v>1595</v>
      </c>
      <c r="BV25" s="1073"/>
      <c r="BW25" s="1073"/>
    </row>
    <row customHeight="1" ht="11.25">
      <c r="A26" s="1077" t="s">
        <v>1596</v>
      </c>
      <c r="B26" s="1078">
        <v>2024</v>
      </c>
      <c r="J26" s="1734" t="s">
        <v>1597</v>
      </c>
      <c r="AX26" s="1123" t="s">
        <v>1598</v>
      </c>
      <c r="AZ26" s="1123" t="s">
        <v>1462</v>
      </c>
      <c r="BB26" s="1123" t="s">
        <v>1599</v>
      </c>
      <c r="BC26" s="1123" t="s">
        <v>1586</v>
      </c>
      <c r="BE26" s="1123">
        <v>2024</v>
      </c>
      <c r="BH26" s="1071" t="s">
        <v>1529</v>
      </c>
      <c r="BJ26" s="1071" t="s">
        <v>1480</v>
      </c>
      <c r="BL26" s="1071" t="s">
        <v>1480</v>
      </c>
      <c r="BQ26" s="1284">
        <v>4190071</v>
      </c>
      <c r="BR26" s="1071" t="s">
        <v>1600</v>
      </c>
      <c r="BS26" s="1432"/>
      <c r="BV26" s="1073"/>
      <c r="BW26" s="1073"/>
    </row>
    <row customHeight="1" ht="11.25">
      <c r="A27" s="1077" t="s">
        <v>1601</v>
      </c>
      <c r="B27" s="1078">
        <v>2025</v>
      </c>
      <c r="J27" s="179" t="s">
        <v>256</v>
      </c>
      <c r="AX27" s="1123" t="s">
        <v>1602</v>
      </c>
      <c r="BB27" s="1123" t="s">
        <v>1603</v>
      </c>
      <c r="BC27" s="1123" t="s">
        <v>1586</v>
      </c>
      <c r="BE27" s="1123">
        <v>2025</v>
      </c>
      <c r="BH27" s="1073" t="s">
        <v>28</v>
      </c>
      <c r="BJ27" s="1071" t="s">
        <v>1487</v>
      </c>
      <c r="BL27" s="1071" t="s">
        <v>1487</v>
      </c>
      <c r="BN27" s="1073" t="s">
        <v>28</v>
      </c>
      <c r="BQ27" s="1284">
        <v>4190072</v>
      </c>
      <c r="BR27" s="1071" t="s">
        <v>1604</v>
      </c>
      <c r="BS27" s="1432"/>
      <c r="BV27" s="1073"/>
      <c r="BW27" s="1073"/>
    </row>
    <row customHeight="1" ht="11.25">
      <c r="A28" s="1077" t="s">
        <v>1605</v>
      </c>
      <c r="D28" s="1104"/>
      <c r="E28" s="1105"/>
      <c r="F28" s="1105"/>
      <c r="H28" s="1106" t="s">
        <v>1606</v>
      </c>
      <c r="AX28" s="1123" t="s">
        <v>1607</v>
      </c>
      <c r="AZ28" s="1070" t="s">
        <v>1608</v>
      </c>
      <c r="BB28" s="1123" t="s">
        <v>1609</v>
      </c>
      <c r="BC28" s="1123" t="s">
        <v>1610</v>
      </c>
      <c r="BE28" s="1123">
        <v>2026</v>
      </c>
      <c r="BH28" s="1073" t="s">
        <v>28</v>
      </c>
      <c r="BJ28" s="1071" t="s">
        <v>1494</v>
      </c>
      <c r="BL28" s="1071" t="s">
        <v>1494</v>
      </c>
      <c r="BN28" s="1073" t="s">
        <v>28</v>
      </c>
      <c r="BQ28" s="1284">
        <v>4190073</v>
      </c>
      <c r="BR28" s="1071" t="s">
        <v>1611</v>
      </c>
      <c r="BS28" s="1432"/>
      <c r="BV28" s="1073"/>
      <c r="BW28" s="1073"/>
    </row>
    <row customHeight="1" ht="11.25">
      <c r="A29" s="1077" t="s">
        <v>1612</v>
      </c>
      <c r="D29" s="1107" t="s">
        <v>1613</v>
      </c>
      <c r="E29" s="1108" t="str">
        <f>IF(TEMPLATE_GROUP="","",INDEX(StartDateList,MATCH(TEMPLATE_GROUP,CodeTemplateList,0),1))</f>
        <v>01.01.2025</v>
      </c>
      <c r="F29" s="1108" t="str">
        <f>IF(TEMPLATE_GROUP="","",INDEX(EndDateList,MATCH(TEMPLATE_GROUP,CodeTemplateList,0),1))</f>
        <v>31.12.2029</v>
      </c>
      <c r="H29" s="1109" t="s">
        <v>1614</v>
      </c>
      <c r="AX29" s="1123" t="s">
        <v>1615</v>
      </c>
      <c r="AZ29" s="1123" t="s">
        <v>1261</v>
      </c>
      <c r="BB29" s="1123" t="s">
        <v>1462</v>
      </c>
      <c r="BC29" s="1094"/>
      <c r="BE29" s="1123">
        <v>2027</v>
      </c>
      <c r="BJ29" s="1071" t="s">
        <v>1502</v>
      </c>
      <c r="BL29" s="1071" t="s">
        <v>1502</v>
      </c>
    </row>
    <row customHeight="1" ht="11.25">
      <c r="A30" s="1077" t="s">
        <v>1616</v>
      </c>
      <c r="D30" s="1110"/>
      <c r="E30" s="1111"/>
      <c r="F30" s="1111"/>
      <c r="AX30" s="1123" t="s">
        <v>1617</v>
      </c>
      <c r="AZ30" s="1123" t="s">
        <v>555</v>
      </c>
      <c r="BE30" s="1123">
        <v>2028</v>
      </c>
      <c r="BJ30" s="1071" t="s">
        <v>1618</v>
      </c>
      <c r="BL30" s="1071" t="s">
        <v>1618</v>
      </c>
    </row>
    <row customHeight="1" ht="12.75">
      <c r="A31" s="1077" t="s">
        <v>1619</v>
      </c>
      <c r="D31" s="1104"/>
      <c r="E31" s="1105"/>
      <c r="F31" s="1105"/>
      <c r="H31" s="1112"/>
      <c r="AX31" s="1123" t="s">
        <v>1620</v>
      </c>
      <c r="AZ31" s="1123" t="s">
        <v>552</v>
      </c>
      <c r="BE31" s="1123">
        <v>2029</v>
      </c>
      <c r="BJ31" s="1071" t="s">
        <v>1621</v>
      </c>
      <c r="BL31" s="1071" t="s">
        <v>1621</v>
      </c>
    </row>
    <row customHeight="1" ht="11.25">
      <c r="A32" s="1077" t="s">
        <v>1622</v>
      </c>
      <c r="D32" s="1107" t="s">
        <v>1623</v>
      </c>
      <c r="E32" s="1108" t="str">
        <f>IF(TEMPLATE_GROUP="","",INDEX(StartDateList,MATCH(TEMPLATE_GROUP,CodeTemplateList,0),1))</f>
        <v>01.01.2025</v>
      </c>
      <c r="F32" s="1108" t="str">
        <f>IF(TEMPLATE_GROUP="","",INDEX(EndDateList,MATCH(TEMPLATE_GROUP,CodeTemplateList,0),1))</f>
        <v>31.12.2029</v>
      </c>
      <c r="H32" s="1113" t="s">
        <v>1624</v>
      </c>
      <c r="O32" s="1077" t="s">
        <v>1259</v>
      </c>
      <c r="AX32" s="1123" t="s">
        <v>1625</v>
      </c>
      <c r="AZ32" s="1123" t="s">
        <v>556</v>
      </c>
      <c r="BE32" s="1123">
        <v>2030</v>
      </c>
      <c r="BJ32" s="1071" t="s">
        <v>1511</v>
      </c>
      <c r="BL32" s="1071" t="s">
        <v>1511</v>
      </c>
    </row>
    <row customHeight="1" ht="11.25">
      <c r="A33" s="1077" t="s">
        <v>1626</v>
      </c>
      <c r="O33" s="1077" t="s">
        <v>1286</v>
      </c>
      <c r="AX33" s="1123" t="s">
        <v>1627</v>
      </c>
      <c r="AZ33" s="1123" t="s">
        <v>1260</v>
      </c>
      <c r="BE33" s="1123">
        <v>2031</v>
      </c>
      <c r="BJ33" s="1071" t="s">
        <v>1518</v>
      </c>
      <c r="BL33" s="1071" t="s">
        <v>1518</v>
      </c>
    </row>
    <row customHeight="1" ht="11.25">
      <c r="A34" s="1077" t="s">
        <v>1628</v>
      </c>
      <c r="O34" s="1077" t="s">
        <v>1321</v>
      </c>
      <c r="AX34" s="1123" t="s">
        <v>1629</v>
      </c>
      <c r="BE34" s="1123">
        <v>2032</v>
      </c>
      <c r="BJ34" s="1071" t="s">
        <v>1529</v>
      </c>
      <c r="BL34" s="1071" t="s">
        <v>1529</v>
      </c>
    </row>
    <row customHeight="1" ht="11.25">
      <c r="A35" s="1077" t="s">
        <v>1630</v>
      </c>
      <c r="O35" s="1077" t="s">
        <v>1354</v>
      </c>
      <c r="AX35" s="1123" t="s">
        <v>1631</v>
      </c>
      <c r="AZ35" s="1070" t="s">
        <v>1632</v>
      </c>
      <c r="BE35" s="1123">
        <v>2033</v>
      </c>
      <c r="BL35" s="1071" t="s">
        <v>1633</v>
      </c>
    </row>
    <row customHeight="1" ht="11.25">
      <c r="A36" s="1873" t="s">
        <v>1634</v>
      </c>
      <c r="D36" s="1114" t="s">
        <v>1635</v>
      </c>
      <c r="E36" s="1115" t="s">
        <v>909</v>
      </c>
      <c r="F36" s="1116" t="str">
        <f>INDEX(E37:E41,MATCH(TEMPLATE_SPHERE,F37:F41,0))</f>
        <v>горячего водоснабжения</v>
      </c>
      <c r="G36" s="1116" t="str">
        <f>INDEX(G37:G41,MATCH(TEMPLATE_SPHERE,F37:F41,0))</f>
        <v>горячее водоснабжение</v>
      </c>
      <c r="O36" s="1077" t="s">
        <v>1378</v>
      </c>
      <c r="AX36" s="1123" t="s">
        <v>1636</v>
      </c>
      <c r="AZ36" s="1123" t="s">
        <v>1260</v>
      </c>
      <c r="BE36" s="1123">
        <v>2034</v>
      </c>
      <c r="BL36" s="1071" t="s">
        <v>1637</v>
      </c>
    </row>
    <row customHeight="1" ht="11.25">
      <c r="A37" s="1077" t="s">
        <v>1638</v>
      </c>
      <c r="E37" s="410" t="s">
        <v>1639</v>
      </c>
      <c r="F37" s="1117" t="s">
        <v>823</v>
      </c>
      <c r="G37" s="410" t="s">
        <v>1640</v>
      </c>
      <c r="O37" s="1077" t="s">
        <v>1397</v>
      </c>
      <c r="AX37" s="1123" t="s">
        <v>1641</v>
      </c>
      <c r="AZ37" s="1123" t="s">
        <v>1288</v>
      </c>
      <c r="BE37" s="1123">
        <v>2035</v>
      </c>
    </row>
    <row customHeight="1" ht="11.25">
      <c r="A38" s="1077" t="s">
        <v>1642</v>
      </c>
      <c r="E38" s="410" t="s">
        <v>1643</v>
      </c>
      <c r="F38" s="1118" t="s">
        <v>869</v>
      </c>
      <c r="G38" s="410" t="s">
        <v>1644</v>
      </c>
      <c r="O38" s="1077" t="s">
        <v>1414</v>
      </c>
      <c r="AX38" s="1123" t="s">
        <v>1645</v>
      </c>
      <c r="AZ38" s="1123" t="s">
        <v>1322</v>
      </c>
      <c r="BE38" s="1123">
        <v>2036</v>
      </c>
      <c r="BH38" s="1070" t="s">
        <v>1646</v>
      </c>
      <c r="BJ38" s="1070" t="s">
        <v>1647</v>
      </c>
      <c r="BL38" s="1070" t="s">
        <v>1648</v>
      </c>
      <c r="BN38" s="1070" t="s">
        <v>1649</v>
      </c>
    </row>
    <row customHeight="1" ht="11.25">
      <c r="A39" s="1077" t="s">
        <v>1650</v>
      </c>
      <c r="E39" s="410" t="s">
        <v>1651</v>
      </c>
      <c r="F39" s="1118" t="s">
        <v>922</v>
      </c>
      <c r="G39" s="410" t="s">
        <v>1652</v>
      </c>
      <c r="O39" s="1077" t="s">
        <v>1430</v>
      </c>
      <c r="AX39" s="1123" t="s">
        <v>1653</v>
      </c>
      <c r="AZ39" s="1123" t="s">
        <v>1355</v>
      </c>
      <c r="BE39" s="1123">
        <v>2037</v>
      </c>
      <c r="BH39" s="1071" t="s">
        <v>1654</v>
      </c>
      <c r="BJ39" s="1220" t="s">
        <v>1654</v>
      </c>
      <c r="BL39" s="1220" t="s">
        <v>1654</v>
      </c>
      <c r="BN39" s="1071" t="s">
        <v>1655</v>
      </c>
    </row>
    <row customHeight="1" ht="11.25">
      <c r="A40" s="1077" t="s">
        <v>1656</v>
      </c>
      <c r="E40" s="410" t="s">
        <v>1657</v>
      </c>
      <c r="F40" s="1118" t="s">
        <v>909</v>
      </c>
      <c r="G40" s="410" t="s">
        <v>1658</v>
      </c>
      <c r="O40" s="1077" t="s">
        <v>1446</v>
      </c>
      <c r="AX40" s="1123" t="s">
        <v>1659</v>
      </c>
      <c r="BE40" s="1123">
        <v>2038</v>
      </c>
      <c r="BH40" s="1071" t="s">
        <v>1660</v>
      </c>
      <c r="BJ40" s="1220" t="s">
        <v>1042</v>
      </c>
      <c r="BL40" s="1220" t="s">
        <v>1042</v>
      </c>
      <c r="BN40" s="1071" t="s">
        <v>1076</v>
      </c>
    </row>
    <row customHeight="1" ht="11.25">
      <c r="A41" s="1077" t="s">
        <v>1661</v>
      </c>
      <c r="E41" s="410" t="s">
        <v>1662</v>
      </c>
      <c r="F41" s="1118" t="s">
        <v>1663</v>
      </c>
      <c r="G41" s="410" t="s">
        <v>1662</v>
      </c>
      <c r="O41" s="1077" t="s">
        <v>1462</v>
      </c>
      <c r="AX41" s="1123" t="s">
        <v>1664</v>
      </c>
      <c r="AZ41" s="1070" t="s">
        <v>1665</v>
      </c>
      <c r="BE41" s="1123">
        <v>2039</v>
      </c>
      <c r="BH41" s="1071" t="s">
        <v>1666</v>
      </c>
      <c r="BJ41" s="1220" t="s">
        <v>1038</v>
      </c>
      <c r="BL41" s="1220" t="s">
        <v>1038</v>
      </c>
      <c r="BN41" s="1071" t="s">
        <v>1063</v>
      </c>
    </row>
    <row customHeight="1" ht="11.25">
      <c r="A42" s="1077" t="s">
        <v>1667</v>
      </c>
      <c r="AX42" s="1123" t="s">
        <v>1668</v>
      </c>
      <c r="AZ42" s="1123" t="s">
        <v>1259</v>
      </c>
      <c r="BE42" s="1123">
        <v>2040</v>
      </c>
      <c r="BH42" s="1071" t="s">
        <v>1060</v>
      </c>
      <c r="BJ42" s="1220" t="s">
        <v>1040</v>
      </c>
      <c r="BL42" s="1220" t="s">
        <v>1040</v>
      </c>
      <c r="BN42" s="1071" t="s">
        <v>1669</v>
      </c>
    </row>
    <row customHeight="1" ht="11.25">
      <c r="A43" s="1077" t="s">
        <v>1670</v>
      </c>
      <c r="AX43" s="1123" t="s">
        <v>1671</v>
      </c>
      <c r="AZ43" s="1123" t="s">
        <v>1286</v>
      </c>
      <c r="BE43" s="1123">
        <v>2041</v>
      </c>
      <c r="BH43" s="1071" t="s">
        <v>1672</v>
      </c>
      <c r="BJ43" s="1220" t="s">
        <v>1666</v>
      </c>
      <c r="BL43" s="1220" t="s">
        <v>1666</v>
      </c>
      <c r="BN43" s="1071" t="s">
        <v>1673</v>
      </c>
    </row>
    <row customHeight="1" ht="11.25">
      <c r="A44" s="1077" t="s">
        <v>1674</v>
      </c>
      <c r="G44" s="1097">
        <f>YEAR(TODAY())</f>
        <v>2024</v>
      </c>
      <c r="I44" s="802" t="s">
        <v>1675</v>
      </c>
      <c r="J44" s="1092" t="s">
        <v>1676</v>
      </c>
      <c r="K44" s="1092" t="s">
        <v>1677</v>
      </c>
      <c r="AX44" s="1123" t="s">
        <v>1678</v>
      </c>
      <c r="AZ44" s="1123" t="s">
        <v>1321</v>
      </c>
      <c r="BE44" s="1123">
        <v>2042</v>
      </c>
      <c r="BH44" s="1071" t="s">
        <v>1679</v>
      </c>
      <c r="BJ44" s="1220" t="s">
        <v>1060</v>
      </c>
      <c r="BL44" s="1220" t="s">
        <v>1060</v>
      </c>
      <c r="BN44" s="1071" t="s">
        <v>1680</v>
      </c>
    </row>
    <row customHeight="1" ht="11.25">
      <c r="A45" s="1077" t="s">
        <v>1681</v>
      </c>
      <c r="D45" s="1114" t="s">
        <v>1682</v>
      </c>
      <c r="E45" s="1115" t="s">
        <v>1683</v>
      </c>
      <c r="F45" s="800" t="s">
        <v>1684</v>
      </c>
      <c r="G45" s="799" t="s">
        <v>1685</v>
      </c>
      <c r="H45" s="802" t="s">
        <v>1686</v>
      </c>
      <c r="I45" s="1744">
        <f>INDEX(PeriodIsEmptyList,MATCH(TEMPLATE_GROUP,CodeTemplateList,0),1)</f>
        <v>0</v>
      </c>
      <c r="J45" s="1747" t="str">
        <f>INDEX(NameTemplatesInTitleList,MATCH(TEMPLATE_GROUP,CodeTemplateList,0),1)</f>
        <v>Показатели, подлежащие раскрытию в сфере горячего водоснабжения (цены и тарифы)</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1687</v>
      </c>
      <c r="AZ45" s="1123" t="s">
        <v>1354</v>
      </c>
      <c r="BE45" s="1123">
        <v>2043</v>
      </c>
      <c r="BH45" s="1071" t="s">
        <v>1688</v>
      </c>
      <c r="BJ45" s="1220" t="s">
        <v>1054</v>
      </c>
      <c r="BL45" s="1220" t="s">
        <v>1054</v>
      </c>
      <c r="BN45" s="1071" t="s">
        <v>1689</v>
      </c>
    </row>
    <row customHeight="1" ht="11.25">
      <c r="A46" s="1077" t="s">
        <v>1690</v>
      </c>
      <c r="E46" s="410" t="s">
        <v>26</v>
      </c>
      <c r="F46" s="1117" t="s">
        <v>1691</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(горячего водоснабжения)</v>
      </c>
      <c r="K46" s="1749"/>
      <c r="AX46" s="1123" t="s">
        <v>1692</v>
      </c>
      <c r="AZ46" s="1123" t="s">
        <v>1378</v>
      </c>
      <c r="BE46" s="1123">
        <v>2044</v>
      </c>
      <c r="BH46" s="1071" t="s">
        <v>1063</v>
      </c>
      <c r="BJ46" s="1220" t="s">
        <v>1044</v>
      </c>
      <c r="BL46" s="1220" t="s">
        <v>1044</v>
      </c>
      <c r="BN46" s="1071" t="s">
        <v>1693</v>
      </c>
    </row>
    <row customHeight="1" ht="11.25">
      <c r="A47" s="1077" t="s">
        <v>1694</v>
      </c>
      <c r="E47" s="410" t="s">
        <v>33</v>
      </c>
      <c r="F47" s="1118" t="s">
        <v>1695</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9"/>
      <c r="AX47" s="1123" t="s">
        <v>1696</v>
      </c>
      <c r="AZ47" s="1123" t="s">
        <v>1397</v>
      </c>
      <c r="BE47" s="1123">
        <v>2045</v>
      </c>
      <c r="BH47" s="1071" t="s">
        <v>1669</v>
      </c>
      <c r="BJ47" s="1220" t="s">
        <v>1046</v>
      </c>
      <c r="BL47" s="1220" t="s">
        <v>1046</v>
      </c>
      <c r="BN47" s="1071" t="s">
        <v>1697</v>
      </c>
    </row>
    <row customHeight="1" ht="11.25">
      <c r="A48" s="1077" t="s">
        <v>1698</v>
      </c>
      <c r="E48" s="410" t="s">
        <v>1699</v>
      </c>
      <c r="F48" s="1118" t="s">
        <v>1700</v>
      </c>
      <c r="G48" s="1119" t="str">
        <f>_xlfn.IFERROR(IF(f_year="","01.01."&amp;CURRENT_YEAR,"01.01."&amp;f_year),"01.01."&amp;CURRENT_YEAR)</f>
        <v>01.01.2024</v>
      </c>
      <c r="H48" s="1119" t="str">
        <f>_xlfn.IFERROR(IF(f_year="","31.12."&amp;CURRENT_YEAR,"31.12."&amp;f_year),"31.12."&amp;CURRENT_YEAR)</f>
        <v>31.12.2024</v>
      </c>
      <c r="I48" s="1745">
        <f>IF(f_year="",TRUE,FALSE)</f>
        <v>1</v>
      </c>
      <c r="J48" s="1748" t="s">
        <v>1701</v>
      </c>
      <c r="K48" s="1749"/>
      <c r="AX48" s="1123" t="s">
        <v>1702</v>
      </c>
      <c r="AZ48" s="1123" t="s">
        <v>1414</v>
      </c>
      <c r="BE48" s="1123">
        <v>2046</v>
      </c>
      <c r="BH48" s="1071" t="s">
        <v>1673</v>
      </c>
      <c r="BJ48" s="1220" t="s">
        <v>1048</v>
      </c>
      <c r="BL48" s="1220" t="s">
        <v>1048</v>
      </c>
      <c r="BN48" s="1071" t="s">
        <v>1703</v>
      </c>
    </row>
    <row customHeight="1" ht="11.25">
      <c r="A49" s="1077" t="s">
        <v>1704</v>
      </c>
      <c r="E49" s="410" t="s">
        <v>1705</v>
      </c>
      <c r="F49" s="1118" t="s">
        <v>1706</v>
      </c>
      <c r="G49" s="1119" t="str">
        <f>_xlfn.IFERROR(IF(f_year="","01.01."&amp;CURRENT_YEAR,"01.01."&amp;f_year),"01.01."&amp;CURRENT_YEAR)</f>
        <v>01.01.2024</v>
      </c>
      <c r="H49" s="1119" t="str">
        <f>_xlfn.IFERROR(IF(f_year="","31.12."&amp;CURRENT_YEAR,"31.12."&amp;f_year),"31.12."&amp;CURRENT_YEAR)</f>
        <v>31.12.2024</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9"/>
      <c r="AX49" s="1123" t="s">
        <v>1707</v>
      </c>
      <c r="AZ49" s="1123" t="s">
        <v>1430</v>
      </c>
      <c r="BE49" s="1123">
        <v>2047</v>
      </c>
      <c r="BH49" s="1071" t="s">
        <v>1064</v>
      </c>
      <c r="BJ49" s="1220" t="s">
        <v>1050</v>
      </c>
      <c r="BL49" s="1220" t="s">
        <v>1050</v>
      </c>
    </row>
    <row customHeight="1" ht="11.25">
      <c r="A50" s="1077" t="s">
        <v>1708</v>
      </c>
      <c r="E50" s="410" t="s">
        <v>1709</v>
      </c>
      <c r="F50" s="1118" t="s">
        <v>1034</v>
      </c>
      <c r="G50" s="1119" t="str">
        <f>_xlfn.IFERROR(IF(f_year="","01.01."&amp;CURRENT_YEAR,"01.01."&amp;f_year),"01.01."&amp;CURRENT_YEAR)</f>
        <v>01.01.2024</v>
      </c>
      <c r="H50" s="1119" t="str">
        <f>_xlfn.IFERROR(IF(f_year="","31.12."&amp;CURRENT_YEAR,"31.12."&amp;f_year),"31.12."&amp;CURRENT_YEAR)</f>
        <v>31.12.2024</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9"/>
      <c r="AX50" s="1123" t="s">
        <v>1710</v>
      </c>
      <c r="AZ50" s="1123" t="s">
        <v>1446</v>
      </c>
      <c r="BE50" s="1123">
        <v>2048</v>
      </c>
      <c r="BH50" s="1071" t="s">
        <v>1680</v>
      </c>
      <c r="BJ50" s="1220" t="s">
        <v>1052</v>
      </c>
      <c r="BL50" s="1220" t="s">
        <v>1052</v>
      </c>
    </row>
    <row customHeight="1" ht="11.25">
      <c r="A51" s="1077" t="s">
        <v>1711</v>
      </c>
      <c r="E51" s="410" t="s">
        <v>1712</v>
      </c>
      <c r="F51" s="1118" t="s">
        <v>1713</v>
      </c>
      <c r="G51" s="1119" t="str">
        <f>_xlfn.IFERROR(IF(TITLE_PERIOD_START="","01.01."&amp;CURRENT_YEAR,"01.01."&amp;YEAR(TITLE_PERIOD_START)),"01.01."&amp;CURRENT_YEAR)</f>
        <v>01.01.2025</v>
      </c>
      <c r="H51" s="1119" t="str">
        <f>_xlfn.IFERROR(IF(TITLE_PERIOD_END="","31.12."&amp;CURRENT_YEAR,"31.12."&amp;YEAR(TITLE_PERIOD_END)),"31.12."&amp;CURRENT_YEAR)</f>
        <v>31.12.2029</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1714</v>
      </c>
      <c r="AZ51" s="1123" t="s">
        <v>1462</v>
      </c>
      <c r="BE51" s="1123">
        <v>2049</v>
      </c>
      <c r="BH51" s="1071" t="s">
        <v>1689</v>
      </c>
      <c r="BJ51" s="1220" t="s">
        <v>1715</v>
      </c>
      <c r="BL51" s="1220" t="s">
        <v>1715</v>
      </c>
    </row>
    <row customHeight="1" ht="11.25">
      <c r="A52" s="1077" t="s">
        <v>1716</v>
      </c>
      <c r="E52" s="410" t="s">
        <v>1717</v>
      </c>
      <c r="F52" s="1118" t="s">
        <v>1683</v>
      </c>
      <c r="G52" s="1119" t="str">
        <f>_xlfn.IFERROR(IF(TITLE_PERIOD_START="","01.01."&amp;CURRENT_YEAR,"01.01."&amp;YEAR(TITLE_PERIOD_START)),"01.01."&amp;CURRENT_YEAR)</f>
        <v>01.01.2025</v>
      </c>
      <c r="H52" s="1119" t="str">
        <f>_xlfn.IFERROR(IF(TITLE_PERIOD_END="","31.12."&amp;CURRENT_YEAR,"31.12."&amp;YEAR(TITLE_PERIOD_END)),"31.12."&amp;CURRENT_YEAR)</f>
        <v>31.12.2029</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9"/>
      <c r="AX52" s="1123" t="s">
        <v>1718</v>
      </c>
      <c r="AZ52" s="1123" t="s">
        <v>1260</v>
      </c>
      <c r="BE52" s="1123">
        <v>2050</v>
      </c>
      <c r="BH52" s="1071" t="s">
        <v>1693</v>
      </c>
      <c r="BJ52" s="1220" t="s">
        <v>1063</v>
      </c>
      <c r="BL52" s="1220" t="s">
        <v>1063</v>
      </c>
    </row>
    <row customHeight="1" ht="11.25">
      <c r="A53" s="1077" t="s">
        <v>1719</v>
      </c>
      <c r="E53" s="410" t="s">
        <v>1720</v>
      </c>
      <c r="F53" s="1118" t="s">
        <v>1720</v>
      </c>
      <c r="G53" s="1119" t="str">
        <f>_xlfn.IFERROR(IF(f_year="","01.01."&amp;CURRENT_YEAR,"01.01."&amp;f_year),"01.01."&amp;CURRENT_YEAR)</f>
        <v>01.01.2024</v>
      </c>
      <c r="H53" s="1119" t="str">
        <f>_xlfn.IFERROR(IF(f_year="","31.12."&amp;CURRENT_YEAR,"31.12."&amp;f_year),"31.12."&amp;CURRENT_YEAR)</f>
        <v>31.12.2024</v>
      </c>
      <c r="I53" s="1745">
        <f>IF(AND(f_year="",TITLE_DATE_FIL=""),TRUE,FALSE)</f>
        <v>1</v>
      </c>
      <c r="J53" s="1748" t="s">
        <v>1721</v>
      </c>
      <c r="K53" s="1749"/>
      <c r="AX53" s="1123" t="s">
        <v>1722</v>
      </c>
      <c r="BE53" s="1123">
        <v>2051</v>
      </c>
      <c r="BH53" s="1071" t="s">
        <v>1697</v>
      </c>
      <c r="BJ53" s="1220" t="s">
        <v>1669</v>
      </c>
      <c r="BL53" s="1220" t="s">
        <v>1669</v>
      </c>
    </row>
    <row customHeight="1" ht="11.25">
      <c r="A54" s="1077" t="s">
        <v>1723</v>
      </c>
      <c r="AX54" s="1123" t="s">
        <v>1724</v>
      </c>
      <c r="AZ54" s="1070" t="s">
        <v>1725</v>
      </c>
      <c r="BE54" s="1123">
        <v>2052</v>
      </c>
      <c r="BH54" s="1071" t="s">
        <v>1703</v>
      </c>
      <c r="BJ54" s="1220" t="s">
        <v>1673</v>
      </c>
      <c r="BL54" s="1220" t="s">
        <v>1673</v>
      </c>
    </row>
    <row customHeight="1" ht="11.25">
      <c r="A55" s="1077" t="s">
        <v>1726</v>
      </c>
      <c r="AX55" s="1123" t="s">
        <v>1727</v>
      </c>
      <c r="AZ55" s="1123" t="s">
        <v>1262</v>
      </c>
      <c r="BE55" s="1123">
        <v>2053</v>
      </c>
      <c r="BH55" s="1073" t="s">
        <v>28</v>
      </c>
      <c r="BJ55" s="1220" t="s">
        <v>1064</v>
      </c>
      <c r="BL55" s="1220" t="s">
        <v>1064</v>
      </c>
    </row>
    <row customHeight="1" ht="11.25">
      <c r="A56" s="1077" t="s">
        <v>1728</v>
      </c>
      <c r="D56" s="1121" t="s">
        <v>1729</v>
      </c>
      <c r="E56" s="1098" t="s">
        <v>112</v>
      </c>
      <c r="F56" s="1077" t="s">
        <v>1730</v>
      </c>
      <c r="AX56" s="1123" t="s">
        <v>1731</v>
      </c>
      <c r="AZ56" s="1123" t="s">
        <v>1289</v>
      </c>
      <c r="BE56" s="1123">
        <v>2054</v>
      </c>
      <c r="BH56" s="1073" t="s">
        <v>28</v>
      </c>
      <c r="BJ56" s="1220" t="s">
        <v>1680</v>
      </c>
      <c r="BL56" s="1220" t="s">
        <v>1680</v>
      </c>
    </row>
    <row customHeight="1" ht="11.25">
      <c r="A57" s="1077" t="s">
        <v>1732</v>
      </c>
      <c r="D57" s="1121" t="s">
        <v>1733</v>
      </c>
      <c r="E57" s="1098" t="s">
        <v>112</v>
      </c>
      <c r="F57" s="1077" t="s">
        <v>1730</v>
      </c>
      <c r="AX57" s="1123" t="s">
        <v>1734</v>
      </c>
      <c r="AZ57" s="1123" t="s">
        <v>1324</v>
      </c>
      <c r="BE57" s="1123">
        <v>2055</v>
      </c>
      <c r="BJ57" s="1220" t="s">
        <v>1689</v>
      </c>
      <c r="BL57" s="1220" t="s">
        <v>1689</v>
      </c>
    </row>
    <row customHeight="1" ht="11.25">
      <c r="A58" s="1077" t="s">
        <v>1735</v>
      </c>
      <c r="D58" s="1121" t="s">
        <v>1736</v>
      </c>
      <c r="E58" s="1098" t="s">
        <v>112</v>
      </c>
      <c r="F58" s="1077" t="s">
        <v>1730</v>
      </c>
      <c r="AX58" s="1123" t="s">
        <v>1737</v>
      </c>
      <c r="BE58" s="1123">
        <v>2056</v>
      </c>
      <c r="BJ58" s="1220" t="s">
        <v>1693</v>
      </c>
      <c r="BL58" s="1220" t="s">
        <v>1693</v>
      </c>
    </row>
    <row customHeight="1" ht="11.25">
      <c r="A59" s="1077" t="s">
        <v>1738</v>
      </c>
      <c r="D59" s="1121" t="s">
        <v>132</v>
      </c>
      <c r="E59" s="1098" t="s">
        <v>1625</v>
      </c>
      <c r="F59" s="1077" t="s">
        <v>1739</v>
      </c>
      <c r="AX59" s="1123" t="s">
        <v>1740</v>
      </c>
      <c r="AZ59" s="1070" t="s">
        <v>1741</v>
      </c>
      <c r="BE59" s="1123">
        <v>2057</v>
      </c>
      <c r="BJ59" s="1220" t="s">
        <v>1697</v>
      </c>
      <c r="BL59" s="1220" t="s">
        <v>1697</v>
      </c>
    </row>
    <row customHeight="1" ht="11.25">
      <c r="A60" s="1077" t="s">
        <v>1742</v>
      </c>
      <c r="D60" s="1121" t="s">
        <v>1743</v>
      </c>
      <c r="E60" s="1098" t="s">
        <v>1625</v>
      </c>
      <c r="F60" s="1077" t="s">
        <v>1739</v>
      </c>
      <c r="AX60" s="1123" t="s">
        <v>1744</v>
      </c>
      <c r="AZ60" s="1123" t="s">
        <v>1263</v>
      </c>
      <c r="BE60" s="1123">
        <v>2058</v>
      </c>
      <c r="BJ60" s="1220" t="s">
        <v>1703</v>
      </c>
      <c r="BL60" s="1220" t="s">
        <v>1703</v>
      </c>
    </row>
    <row customHeight="1" ht="11.25">
      <c r="A61" s="1077" t="s">
        <v>1745</v>
      </c>
      <c r="D61" s="1121" t="s">
        <v>1746</v>
      </c>
      <c r="E61" s="1098" t="s">
        <v>1625</v>
      </c>
      <c r="F61" s="1077" t="s">
        <v>1739</v>
      </c>
      <c r="AX61" s="1123" t="s">
        <v>1747</v>
      </c>
      <c r="AZ61" s="1123" t="s">
        <v>1290</v>
      </c>
      <c r="BE61" s="1123">
        <v>2059</v>
      </c>
      <c r="BL61" s="1220" t="s">
        <v>1056</v>
      </c>
    </row>
    <row customHeight="1" ht="11.25">
      <c r="A62" s="1077" t="s">
        <v>1748</v>
      </c>
      <c r="D62" s="1121" t="s">
        <v>131</v>
      </c>
      <c r="E62" s="1098">
        <v>30</v>
      </c>
      <c r="F62" s="1077" t="s">
        <v>1739</v>
      </c>
      <c r="AZ62" s="1123" t="s">
        <v>1325</v>
      </c>
      <c r="BE62" s="1123">
        <v>2060</v>
      </c>
      <c r="BL62" s="1220" t="s">
        <v>1058</v>
      </c>
    </row>
    <row customHeight="1" ht="11.25">
      <c r="A63" s="1077" t="s">
        <v>1749</v>
      </c>
      <c r="D63" s="1121" t="s">
        <v>1750</v>
      </c>
      <c r="E63" s="1098">
        <v>32</v>
      </c>
      <c r="F63" s="1077" t="s">
        <v>1739</v>
      </c>
      <c r="AZ63" s="1123" t="s">
        <v>1356</v>
      </c>
      <c r="BE63" s="1123">
        <v>2061</v>
      </c>
    </row>
    <row customHeight="1" ht="11.25">
      <c r="A64" s="1077" t="s">
        <v>1751</v>
      </c>
      <c r="D64" s="1121" t="s">
        <v>1752</v>
      </c>
      <c r="E64" s="1098">
        <v>32</v>
      </c>
      <c r="F64" s="1077" t="s">
        <v>1739</v>
      </c>
      <c r="AZ64" s="1123" t="s">
        <v>1379</v>
      </c>
      <c r="BE64" s="1123">
        <v>2062</v>
      </c>
    </row>
    <row customHeight="1" ht="11.25">
      <c r="A65" s="1077" t="s">
        <v>1753</v>
      </c>
      <c r="D65" s="1077"/>
      <c r="BE65" s="1123">
        <v>2063</v>
      </c>
    </row>
    <row customHeight="1" ht="11.25">
      <c r="A66" s="1077" t="s">
        <v>1754</v>
      </c>
      <c r="AZ66" s="1070" t="s">
        <v>1755</v>
      </c>
      <c r="BE66" s="1123">
        <v>2064</v>
      </c>
    </row>
    <row customHeight="1" ht="11.25">
      <c r="A67" s="1077" t="s">
        <v>1756</v>
      </c>
      <c r="AZ67" s="1123" t="s">
        <v>1264</v>
      </c>
      <c r="BE67" s="1123">
        <v>2065</v>
      </c>
    </row>
    <row customHeight="1" ht="11.25">
      <c r="A68" s="1077" t="s">
        <v>1757</v>
      </c>
      <c r="AZ68" s="1123" t="s">
        <v>1291</v>
      </c>
      <c r="BE68" s="1123">
        <v>2066</v>
      </c>
      <c r="BH68" s="1070" t="s">
        <v>1758</v>
      </c>
      <c r="BJ68" s="1070" t="s">
        <v>1759</v>
      </c>
      <c r="BL68" s="1070" t="s">
        <v>1760</v>
      </c>
      <c r="BN68" s="1070" t="s">
        <v>1761</v>
      </c>
    </row>
    <row customHeight="1" ht="11.25">
      <c r="A69" s="1077" t="s">
        <v>1762</v>
      </c>
      <c r="AZ69" s="1123" t="s">
        <v>1326</v>
      </c>
      <c r="BE69" s="1123">
        <v>2067</v>
      </c>
      <c r="BH69" s="1071" t="s">
        <v>1763</v>
      </c>
      <c r="BI69" s="1120" t="s">
        <v>110</v>
      </c>
      <c r="BJ69" s="1071" t="s">
        <v>1764</v>
      </c>
      <c r="BK69" s="1120" t="s">
        <v>110</v>
      </c>
      <c r="BL69" s="1071" t="s">
        <v>1765</v>
      </c>
      <c r="BM69" s="1073" t="s">
        <v>110</v>
      </c>
      <c r="BN69" s="1071" t="s">
        <v>1766</v>
      </c>
    </row>
    <row customHeight="1" ht="11.25">
      <c r="A70" s="1077" t="s">
        <v>1767</v>
      </c>
      <c r="AZ70" s="1123" t="s">
        <v>1357</v>
      </c>
      <c r="BE70" s="1123">
        <v>2068</v>
      </c>
      <c r="BH70" s="1071" t="s">
        <v>1768</v>
      </c>
      <c r="BJ70" s="1071" t="s">
        <v>1769</v>
      </c>
      <c r="BL70" s="1071" t="s">
        <v>1770</v>
      </c>
      <c r="BN70" s="1071" t="s">
        <v>1771</v>
      </c>
    </row>
    <row customHeight="1" ht="11.25">
      <c r="A71" s="1077" t="s">
        <v>1772</v>
      </c>
      <c r="AZ71" s="1123" t="s">
        <v>1359</v>
      </c>
      <c r="BE71" s="1123">
        <v>2069</v>
      </c>
      <c r="BH71" s="1071" t="s">
        <v>1773</v>
      </c>
      <c r="BI71" s="1120" t="s">
        <v>91</v>
      </c>
      <c r="BJ71" s="1071" t="s">
        <v>1774</v>
      </c>
      <c r="BK71" s="1120" t="s">
        <v>91</v>
      </c>
      <c r="BL71" s="1071" t="s">
        <v>1775</v>
      </c>
      <c r="BM71" s="1073" t="s">
        <v>91</v>
      </c>
      <c r="BN71" s="1071" t="s">
        <v>1776</v>
      </c>
    </row>
    <row customHeight="1" ht="11.25">
      <c r="A72" s="1077" t="s">
        <v>1777</v>
      </c>
      <c r="AZ72" s="1123" t="s">
        <v>19</v>
      </c>
      <c r="BE72" s="1123">
        <v>2070</v>
      </c>
      <c r="BH72" s="1071" t="s">
        <v>1778</v>
      </c>
      <c r="BJ72" s="1071" t="s">
        <v>1778</v>
      </c>
      <c r="BL72" s="1071" t="s">
        <v>1778</v>
      </c>
      <c r="BN72" s="1071" t="s">
        <v>1779</v>
      </c>
    </row>
    <row customHeight="1" ht="11.25">
      <c r="A73" s="1077" t="s">
        <v>1780</v>
      </c>
      <c r="BH73" s="1071" t="s">
        <v>1781</v>
      </c>
      <c r="BI73" s="1120" t="s">
        <v>112</v>
      </c>
      <c r="BJ73" s="1071" t="s">
        <v>1782</v>
      </c>
      <c r="BK73" s="1120" t="s">
        <v>112</v>
      </c>
      <c r="BL73" s="1071" t="s">
        <v>1783</v>
      </c>
      <c r="BM73" s="1073" t="s">
        <v>112</v>
      </c>
      <c r="BN73" s="1071" t="s">
        <v>1784</v>
      </c>
    </row>
    <row customHeight="1" ht="11.25">
      <c r="A74" s="1077" t="s">
        <v>1785</v>
      </c>
      <c r="BH74" s="1071" t="s">
        <v>1786</v>
      </c>
      <c r="BJ74" s="1071" t="s">
        <v>1787</v>
      </c>
      <c r="BL74" s="1071" t="s">
        <v>1788</v>
      </c>
      <c r="BN74" s="1071" t="s">
        <v>1789</v>
      </c>
    </row>
    <row customHeight="1" ht="11.25">
      <c r="A75" s="1077" t="s">
        <v>1790</v>
      </c>
      <c r="AZ75" s="1070" t="s">
        <v>1791</v>
      </c>
      <c r="BH75" s="1071" t="s">
        <v>1792</v>
      </c>
      <c r="BJ75" s="1071" t="s">
        <v>1792</v>
      </c>
      <c r="BL75" s="1071" t="s">
        <v>1792</v>
      </c>
    </row>
    <row customHeight="1" ht="11.25">
      <c r="A76" s="1077" t="s">
        <v>1793</v>
      </c>
      <c r="AZ76" s="1123" t="s">
        <v>1273</v>
      </c>
      <c r="BH76" s="1071" t="s">
        <v>1794</v>
      </c>
      <c r="BJ76" s="1071" t="s">
        <v>1795</v>
      </c>
      <c r="BL76" s="1071" t="s">
        <v>1796</v>
      </c>
    </row>
    <row customHeight="1" ht="11.25">
      <c r="A77" s="1077" t="s">
        <v>1797</v>
      </c>
      <c r="AZ77" s="1123" t="s">
        <v>1301</v>
      </c>
    </row>
    <row customHeight="1" ht="11.25">
      <c r="A78" s="1077" t="s">
        <v>1798</v>
      </c>
      <c r="AZ78" s="1123" t="s">
        <v>1333</v>
      </c>
    </row>
    <row customHeight="1" ht="11.25">
      <c r="A79" s="1077" t="s">
        <v>16</v>
      </c>
      <c r="AZ79" s="1123" t="s">
        <v>1363</v>
      </c>
      <c r="BH79" s="1070" t="s">
        <v>1799</v>
      </c>
      <c r="BJ79" s="1070" t="s">
        <v>1800</v>
      </c>
      <c r="BL79" s="1070" t="s">
        <v>1801</v>
      </c>
    </row>
    <row customHeight="1" ht="11.25">
      <c r="A80" s="1077" t="s">
        <v>1802</v>
      </c>
      <c r="AZ80" s="1123" t="s">
        <v>1384</v>
      </c>
      <c r="BH80" s="1071" t="s">
        <v>1803</v>
      </c>
      <c r="BJ80" s="1071" t="s">
        <v>1804</v>
      </c>
      <c r="BL80" s="1071" t="s">
        <v>1805</v>
      </c>
    </row>
    <row customHeight="1" ht="11.25">
      <c r="A81" s="1077" t="s">
        <v>1806</v>
      </c>
      <c r="AZ81" s="1123" t="s">
        <v>1401</v>
      </c>
      <c r="BH81" s="1071" t="s">
        <v>1807</v>
      </c>
      <c r="BJ81" s="1071" t="s">
        <v>1808</v>
      </c>
      <c r="BL81" s="1071" t="s">
        <v>1809</v>
      </c>
    </row>
    <row customHeight="1" ht="11.25">
      <c r="A82" s="1077" t="s">
        <v>1810</v>
      </c>
      <c r="AZ82" s="1123" t="s">
        <v>1416</v>
      </c>
      <c r="BH82" s="1071" t="s">
        <v>1811</v>
      </c>
      <c r="BJ82" s="1071" t="s">
        <v>1812</v>
      </c>
      <c r="BL82" s="1071" t="s">
        <v>1813</v>
      </c>
    </row>
    <row customHeight="1" ht="11.25">
      <c r="A83" s="1077" t="s">
        <v>1814</v>
      </c>
      <c r="BH83" s="1071" t="s">
        <v>1815</v>
      </c>
      <c r="BJ83" s="1071" t="s">
        <v>1816</v>
      </c>
      <c r="BL83" s="1071" t="s">
        <v>1817</v>
      </c>
    </row>
    <row customHeight="1" ht="11.25">
      <c r="A84" s="1077" t="s">
        <v>1818</v>
      </c>
      <c r="AZ84" s="1070" t="s">
        <v>1819</v>
      </c>
    </row>
    <row customHeight="1" ht="11.25">
      <c r="A85" s="1873" t="s">
        <v>1820</v>
      </c>
      <c r="AZ85" s="1123" t="s">
        <v>1821</v>
      </c>
    </row>
    <row customHeight="1" ht="11.25">
      <c r="A86" s="1077" t="s">
        <v>1822</v>
      </c>
      <c r="AZ86" s="1123" t="s">
        <v>1823</v>
      </c>
      <c r="BH86" s="1070" t="s">
        <v>1824</v>
      </c>
      <c r="BJ86" s="1070" t="s">
        <v>1825</v>
      </c>
      <c r="BL86" s="1070" t="s">
        <v>1826</v>
      </c>
    </row>
    <row customHeight="1" ht="11.25">
      <c r="A87" s="1077" t="s">
        <v>1827</v>
      </c>
      <c r="AZ87" s="1123" t="s">
        <v>1828</v>
      </c>
      <c r="BH87" s="1071" t="s">
        <v>1829</v>
      </c>
      <c r="BJ87" s="1071" t="s">
        <v>1830</v>
      </c>
      <c r="BL87" s="1071" t="s">
        <v>1831</v>
      </c>
    </row>
    <row customHeight="1" ht="11.25">
      <c r="A88" s="1077" t="s">
        <v>1832</v>
      </c>
      <c r="AZ88" s="1609"/>
      <c r="BH88" s="1071" t="s">
        <v>1833</v>
      </c>
      <c r="BJ88" s="1071" t="s">
        <v>1834</v>
      </c>
      <c r="BL88" s="1071" t="s">
        <v>1835</v>
      </c>
    </row>
    <row customHeight="1" ht="11.25">
      <c r="A89" s="1077" t="s">
        <v>1836</v>
      </c>
      <c r="AZ89" s="1070" t="s">
        <v>1837</v>
      </c>
    </row>
    <row customHeight="1" ht="11.25">
      <c r="A90" s="1077" t="s">
        <v>1838</v>
      </c>
      <c r="AZ90" s="1123" t="s">
        <v>1034</v>
      </c>
    </row>
    <row customHeight="1" ht="11.25">
      <c r="A91" s="1077" t="s">
        <v>1839</v>
      </c>
      <c r="AZ91" s="1123" t="s">
        <v>1070</v>
      </c>
      <c r="BH91" s="1070" t="s">
        <v>1840</v>
      </c>
      <c r="BJ91" s="1070" t="s">
        <v>1841</v>
      </c>
      <c r="BL91" s="1070" t="s">
        <v>1842</v>
      </c>
    </row>
    <row customHeight="1" ht="11.25">
      <c r="AZ92" s="1123" t="s">
        <v>1843</v>
      </c>
      <c r="BH92" s="1071" t="s">
        <v>1844</v>
      </c>
      <c r="BJ92" s="1071" t="s">
        <v>1845</v>
      </c>
      <c r="BL92" s="1071" t="s">
        <v>1846</v>
      </c>
    </row>
    <row customHeight="1" ht="11.25">
      <c r="AZ93" s="1123" t="s">
        <v>1847</v>
      </c>
      <c r="BH93" s="1071" t="s">
        <v>1848</v>
      </c>
      <c r="BJ93" s="1071" t="s">
        <v>1849</v>
      </c>
      <c r="BL93" s="1071" t="s">
        <v>1850</v>
      </c>
    </row>
    <row customHeight="1" ht="11.25">
      <c r="AZ94" s="1123" t="s">
        <v>1851</v>
      </c>
    </row>
    <row r="96" customHeight="1" ht="11.25">
      <c r="AZ96" s="1070" t="s">
        <v>1852</v>
      </c>
      <c r="BH96" s="1070" t="s">
        <v>1853</v>
      </c>
      <c r="BJ96" s="1070" t="s">
        <v>1854</v>
      </c>
      <c r="BL96" s="1070" t="s">
        <v>1855</v>
      </c>
      <c r="BN96" s="1070" t="s">
        <v>1856</v>
      </c>
    </row>
    <row customHeight="1" ht="11.25">
      <c r="AZ97" s="1904" t="s">
        <v>1857</v>
      </c>
      <c r="BA97" s="1905" t="s">
        <v>1858</v>
      </c>
      <c r="BH97" s="1071" t="s">
        <v>1859</v>
      </c>
      <c r="BJ97" s="1071" t="s">
        <v>1860</v>
      </c>
      <c r="BL97" s="1071" t="s">
        <v>1861</v>
      </c>
      <c r="BN97" s="1071" t="s">
        <v>1862</v>
      </c>
    </row>
    <row customHeight="1" ht="11.25">
      <c r="AZ98" s="1904" t="s">
        <v>1863</v>
      </c>
      <c r="BA98" s="1905" t="s">
        <v>1864</v>
      </c>
      <c r="BH98" s="1071" t="s">
        <v>1865</v>
      </c>
      <c r="BJ98" s="1071" t="s">
        <v>1866</v>
      </c>
      <c r="BL98" s="1071" t="s">
        <v>1867</v>
      </c>
      <c r="BN98" s="1071" t="s">
        <v>1868</v>
      </c>
    </row>
    <row customHeight="1" ht="22.5">
      <c r="AZ99" s="1904" t="s">
        <v>1869</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1870</v>
      </c>
      <c r="BJ99" s="1071" t="s">
        <v>1871</v>
      </c>
      <c r="BL99" s="1071" t="s">
        <v>1872</v>
      </c>
      <c r="BN99" s="1071" t="s">
        <v>1873</v>
      </c>
    </row>
    <row customHeight="1" ht="22.5">
      <c r="AZ100" s="1904" t="s">
        <v>1874</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1462</v>
      </c>
      <c r="BL100" s="1071" t="s">
        <v>1462</v>
      </c>
      <c r="BN100" s="1071" t="s">
        <v>1875</v>
      </c>
    </row>
    <row customHeight="1" ht="22.5">
      <c r="AZ101" s="1904" t="s">
        <v>1876</v>
      </c>
      <c r="BA101" s="1905" t="s">
        <v>1877</v>
      </c>
      <c r="BN101" s="1071" t="s">
        <v>1878</v>
      </c>
    </row>
    <row customHeight="1" ht="22.5">
      <c r="AZ102" s="1904" t="s">
        <v>1879</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1880</v>
      </c>
    </row>
    <row customHeight="1" ht="11.25">
      <c r="AZ103" s="1904" t="s">
        <v>1881</v>
      </c>
      <c r="BA103" s="1905" t="s">
        <v>1882</v>
      </c>
      <c r="BN103" s="1071" t="s">
        <v>1883</v>
      </c>
    </row>
    <row customHeight="1" ht="11.25">
      <c r="BN104" s="1071" t="s">
        <v>1884</v>
      </c>
    </row>
    <row customHeight="1" ht="11.25">
      <c r="AZ105" s="1695" t="s">
        <v>1885</v>
      </c>
    </row>
    <row customHeight="1" ht="11.25">
      <c r="AZ106" s="1123" t="s">
        <v>1886</v>
      </c>
    </row>
    <row customHeight="1" ht="11.25">
      <c r="AZ107" s="1123" t="s">
        <v>1887</v>
      </c>
      <c r="BH107" s="1070" t="s">
        <v>1888</v>
      </c>
      <c r="BJ107" s="1070" t="s">
        <v>1889</v>
      </c>
      <c r="BL107" s="1070" t="s">
        <v>1890</v>
      </c>
      <c r="BN107" s="1070" t="s">
        <v>1891</v>
      </c>
    </row>
    <row customHeight="1" ht="11.25">
      <c r="AZ108" s="1123" t="s">
        <v>587</v>
      </c>
      <c r="BH108" s="1071" t="s">
        <v>1892</v>
      </c>
      <c r="BJ108" s="1071" t="s">
        <v>1893</v>
      </c>
      <c r="BL108" s="1071" t="s">
        <v>1548</v>
      </c>
      <c r="BN108" s="1071" t="s">
        <v>1894</v>
      </c>
    </row>
    <row customHeight="1" ht="11.25">
      <c r="BH109" s="1071" t="s">
        <v>1895</v>
      </c>
    </row>
    <row customHeight="1" ht="11.25">
      <c r="AZ110" s="1695" t="s">
        <v>1896</v>
      </c>
      <c r="BH110" s="1071" t="s">
        <v>1895</v>
      </c>
    </row>
    <row customHeight="1" ht="11.25">
      <c r="AZ111" s="1904" t="s">
        <v>1857</v>
      </c>
      <c r="BA111" s="1905" t="s">
        <v>1858</v>
      </c>
    </row>
    <row customHeight="1" ht="11.25">
      <c r="AZ112" s="1904" t="s">
        <v>1863</v>
      </c>
      <c r="BA112" s="1905" t="s">
        <v>1864</v>
      </c>
    </row>
    <row customHeight="1" ht="22.5">
      <c r="AZ113" s="1904" t="s">
        <v>1869</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1874</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1897</v>
      </c>
    </row>
    <row customHeight="1" ht="22.5">
      <c r="AZ115" s="1904" t="s">
        <v>1879</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1260</v>
      </c>
    </row>
    <row customHeight="1" ht="11.25">
      <c r="AZ116" s="1904" t="s">
        <v>1881</v>
      </c>
      <c r="BA116" s="1905" t="s">
        <v>1882</v>
      </c>
      <c r="BH116" s="1071" t="s">
        <v>1288</v>
      </c>
    </row>
    <row customHeight="1" ht="11.25">
      <c r="BH117" s="1071" t="s">
        <v>1322</v>
      </c>
    </row>
    <row customHeight="1" ht="11.25">
      <c r="BH118" s="1071" t="s">
        <v>1355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2EADB-0F58-56A8-18BF-46FBEBAFDB8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311</v>
      </c>
      <c r="J1" s="458" t="s">
        <v>14</v>
      </c>
    </row>
    <row customHeight="1" ht="22.5" hidden="1">
      <c r="A2" s="505"/>
      <c r="B2" s="505"/>
      <c r="C2" s="1733" t="s">
        <v>256</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Тульская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312</v>
      </c>
      <c r="E9" s="2208"/>
      <c r="F9" s="2208"/>
      <c r="G9" s="2211" t="s">
        <v>313</v>
      </c>
      <c r="J9" s="458">
        <v>11</v>
      </c>
    </row>
    <row customHeight="1" ht="11.549999999999999">
      <c r="A10" s="505"/>
      <c r="B10" s="505"/>
      <c r="C10" s="460"/>
      <c r="D10" s="1477" t="s">
        <v>89</v>
      </c>
      <c r="E10" s="1479" t="s">
        <v>314</v>
      </c>
      <c r="F10" s="1479" t="s">
        <v>315</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Филиал Восточный ООО "Компания коммунальной сферы"</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1898</v>
      </c>
      <c r="F13" s="1524" t="s">
        <v>318</v>
      </c>
      <c r="G13" s="477"/>
      <c r="H13" s="1536"/>
      <c r="J13" s="458">
        <v>19</v>
      </c>
    </row>
    <row customHeight="1" ht="19.95">
      <c r="A14" s="505"/>
      <c r="B14" s="505"/>
      <c r="C14" s="460"/>
      <c r="D14" s="1526" t="s">
        <v>724</v>
      </c>
      <c r="E14" s="1527" t="s">
        <v>1899</v>
      </c>
      <c r="F14" s="1529"/>
      <c r="G14" s="1528" t="s">
        <v>1900</v>
      </c>
      <c r="H14" s="1536"/>
      <c r="J14" s="458">
        <v>19</v>
      </c>
    </row>
    <row customHeight="1" ht="19.95">
      <c r="A15" s="505"/>
      <c r="B15" s="505"/>
      <c r="C15" s="460"/>
      <c r="D15" s="1526" t="s">
        <v>319</v>
      </c>
      <c r="E15" s="1527" t="s">
        <v>1901</v>
      </c>
      <c r="F15" s="1529"/>
      <c r="G15" s="1528" t="s">
        <v>1902</v>
      </c>
      <c r="H15" s="1536"/>
      <c r="J15" s="458">
        <v>19</v>
      </c>
    </row>
    <row customHeight="1" ht="24">
      <c r="A16" s="505"/>
      <c r="B16" s="505"/>
      <c r="C16" s="460"/>
      <c r="D16" s="1526" t="s">
        <v>322</v>
      </c>
      <c r="E16" s="1525" t="s">
        <v>1903</v>
      </c>
      <c r="F16" s="1534"/>
      <c r="G16" s="477" t="s">
        <v>1904</v>
      </c>
      <c r="H16" s="1536"/>
      <c r="J16" s="458">
        <v>23</v>
      </c>
    </row>
    <row customHeight="1" ht="48.29999999999999">
      <c r="A17" s="505"/>
      <c r="B17" s="505"/>
      <c r="C17" s="460"/>
      <c r="D17" s="1523">
        <v>3</v>
      </c>
      <c r="E17" s="1530" t="s">
        <v>1905</v>
      </c>
      <c r="F17" s="1529"/>
      <c r="G17" s="477" t="s">
        <v>1906</v>
      </c>
      <c r="H17" s="1536"/>
      <c r="J17" s="458">
        <v>46</v>
      </c>
    </row>
    <row customHeight="1" ht="48.29999999999999">
      <c r="A18" s="1478">
        <v>1</v>
      </c>
      <c r="B18" s="505"/>
      <c r="C18" s="1480"/>
      <c r="D18" s="1523" t="s">
        <v>92</v>
      </c>
      <c r="E18" s="1530" t="s">
        <v>1907</v>
      </c>
      <c r="F18" s="1529"/>
      <c r="G18" s="477" t="s">
        <v>1906</v>
      </c>
      <c r="H18" s="1536"/>
      <c r="I18" s="855"/>
      <c r="J18" s="458">
        <v>46</v>
      </c>
    </row>
    <row customHeight="1" ht="23.25">
      <c r="A19" s="505"/>
      <c r="B19" s="505"/>
      <c r="C19" s="460"/>
      <c r="D19" s="1523" t="s">
        <v>112</v>
      </c>
      <c r="E19" s="1530" t="s">
        <v>1908</v>
      </c>
      <c r="F19" s="1524" t="s">
        <v>318</v>
      </c>
      <c r="G19" s="2474" t="s">
        <v>1909</v>
      </c>
      <c r="H19" s="478"/>
      <c r="J19" s="458">
        <v>22</v>
      </c>
    </row>
    <row s="1533" customFormat="1" customHeight="1" ht="5.25" hidden="1">
      <c r="A20" s="505"/>
      <c r="B20" s="505"/>
      <c r="C20" s="1532"/>
      <c r="D20" s="1531" t="s">
        <v>1131</v>
      </c>
      <c r="E20" s="1017"/>
      <c r="F20" s="1016"/>
      <c r="G20" s="2475"/>
      <c r="J20" s="1533">
        <v>0</v>
      </c>
    </row>
    <row customHeight="1" ht="15.75">
      <c r="A21" s="505"/>
      <c r="B21" s="505"/>
      <c r="C21" s="460"/>
      <c r="D21" s="470"/>
      <c r="E21" s="418" t="s">
        <v>351</v>
      </c>
      <c r="F21" s="472"/>
      <c r="G21" s="2476"/>
      <c r="H21" s="1536"/>
      <c r="J21" s="458">
        <v>15</v>
      </c>
    </row>
    <row s="504" customFormat="1" customHeight="1" ht="26.25">
      <c r="A22" s="505"/>
      <c r="B22" s="505"/>
      <c r="C22" s="505"/>
      <c r="D22" s="1523" t="s">
        <v>93</v>
      </c>
      <c r="E22" s="477" t="s">
        <v>1910</v>
      </c>
      <c r="F22" s="1529"/>
      <c r="G22" s="477" t="s">
        <v>1911</v>
      </c>
      <c r="H22" s="1535"/>
      <c r="J22" s="504">
        <v>25</v>
      </c>
    </row>
    <row s="504" customFormat="1" customHeight="1" ht="19.95">
      <c r="A23" s="505"/>
      <c r="B23" s="505"/>
      <c r="C23" s="505"/>
      <c r="D23" s="1523" t="s">
        <v>94</v>
      </c>
      <c r="E23" s="1530" t="s">
        <v>1912</v>
      </c>
      <c r="F23" s="1534"/>
      <c r="G23" s="477" t="s">
        <v>1913</v>
      </c>
      <c r="H23" s="1535"/>
      <c r="J23" s="504">
        <v>19</v>
      </c>
    </row>
    <row s="504" customFormat="1" customHeight="1" ht="144" hidden="1">
      <c r="A24" s="505"/>
      <c r="B24" s="505"/>
      <c r="C24" s="505"/>
      <c r="D24" s="1523" t="s">
        <v>113</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83</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A7EE3-DF38-E908-3D33-8D9B44E6559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1914</v>
      </c>
      <c r="G1" s="1634" t="s">
        <v>50</v>
      </c>
      <c r="H1" s="1634" t="s">
        <v>52</v>
      </c>
      <c r="IU1" s="1158" t="s">
        <v>14</v>
      </c>
    </row>
    <row s="1853" customFormat="1" customHeight="1" ht="22.5" hidden="1">
      <c r="A2" s="834"/>
      <c r="B2" s="1163">
        <v>1</v>
      </c>
      <c r="C2" s="1163"/>
      <c r="D2" s="1931" t="s">
        <v>256</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84</v>
      </c>
      <c r="G3" s="497" t="s">
        <v>85</v>
      </c>
      <c r="H3" s="497"/>
      <c r="I3" s="497"/>
      <c r="J3" s="230" t="s">
        <v>86</v>
      </c>
      <c r="K3" s="250" t="s">
        <v>84</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312</v>
      </c>
      <c r="F7" s="2105"/>
      <c r="G7" s="2105"/>
      <c r="H7" s="2105"/>
      <c r="I7" s="2105"/>
      <c r="J7" s="2477" t="s">
        <v>313</v>
      </c>
      <c r="K7" s="503"/>
      <c r="L7" s="503"/>
      <c r="M7" s="503"/>
      <c r="N7" s="503"/>
      <c r="O7" s="229"/>
      <c r="P7" s="503"/>
      <c r="Q7" s="228"/>
      <c r="R7" s="228"/>
      <c r="S7" s="228"/>
      <c r="T7" s="228"/>
      <c r="IU7" s="510">
        <v>14</v>
      </c>
    </row>
    <row s="1822" customFormat="1" customHeight="1" ht="21">
      <c r="A8" s="1158"/>
      <c r="B8" s="1163"/>
      <c r="C8" s="1158"/>
      <c r="D8" s="1498"/>
      <c r="E8" s="1551" t="s">
        <v>89</v>
      </c>
      <c r="F8" s="1543" t="s">
        <v>1914</v>
      </c>
      <c r="G8" s="1543" t="s">
        <v>50</v>
      </c>
      <c r="H8" s="1543" t="s">
        <v>52</v>
      </c>
      <c r="I8" s="1543" t="s">
        <v>1915</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1916</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83</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61778-4C38-AA68-1B81-DFC4BD411C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256</v>
      </c>
      <c r="E2" s="1892"/>
      <c r="F2" s="1895" t="str">
        <f>IF(ROIV_INFO_NAME="","",ROIV_INFO_NAME)</f>
        <v>Филиал Восточный ООО "Компания коммунальной сферы"</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84</v>
      </c>
      <c r="G3" s="1738" t="s">
        <v>85</v>
      </c>
      <c r="H3" s="497"/>
      <c r="I3" s="497"/>
      <c r="J3" s="497"/>
      <c r="K3" s="497"/>
      <c r="L3" s="230" t="s">
        <v>86</v>
      </c>
      <c r="M3" s="250" t="s">
        <v>84</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312</v>
      </c>
      <c r="F7" s="2105"/>
      <c r="G7" s="2105"/>
      <c r="H7" s="2105"/>
      <c r="I7" s="2105"/>
      <c r="J7" s="2105"/>
      <c r="K7" s="2105"/>
      <c r="L7" s="2477" t="s">
        <v>313</v>
      </c>
      <c r="M7" s="503"/>
      <c r="N7" s="503"/>
      <c r="O7" s="503"/>
      <c r="P7" s="503"/>
      <c r="Q7" s="229"/>
      <c r="R7" s="503"/>
      <c r="S7" s="228"/>
      <c r="T7" s="228"/>
      <c r="U7" s="228"/>
      <c r="V7" s="228"/>
      <c r="IW7" s="510">
        <v>14</v>
      </c>
    </row>
    <row s="1822" customFormat="1" customHeight="1" ht="67.2">
      <c r="A8" s="1158"/>
      <c r="B8" s="1163"/>
      <c r="C8" s="1158"/>
      <c r="D8" s="1498"/>
      <c r="E8" s="2481" t="s">
        <v>89</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1917</v>
      </c>
      <c r="H9" s="1540" t="s">
        <v>1918</v>
      </c>
      <c r="I9" s="1540" t="s">
        <v>1919</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Филиал Восточный ООО "Компания коммунальной сферы"</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1920</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83</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A954C-7518-FFF9-3158-5F6FF450DF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256</v>
      </c>
      <c r="E2" s="1907"/>
      <c r="F2" s="1909" t="str">
        <f>IF(ROIV_INFO_NAME="","",ROIV_INFO_NAME)</f>
        <v>Филиал Восточный ООО "Компания коммунальной сферы"</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84</v>
      </c>
      <c r="G3" s="1738" t="s">
        <v>85</v>
      </c>
      <c r="H3" s="1896"/>
      <c r="I3" s="1896"/>
      <c r="J3" s="1896"/>
      <c r="K3" s="1896"/>
      <c r="L3" s="230" t="s">
        <v>86</v>
      </c>
      <c r="M3" s="251" t="s">
        <v>84</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312</v>
      </c>
      <c r="F7" s="2105"/>
      <c r="G7" s="2105"/>
      <c r="H7" s="2105"/>
      <c r="I7" s="2105"/>
      <c r="J7" s="2105"/>
      <c r="K7" s="2105"/>
      <c r="L7" s="2477" t="s">
        <v>313</v>
      </c>
      <c r="M7" s="1627"/>
      <c r="N7" s="1627"/>
      <c r="O7" s="1627"/>
      <c r="P7" s="1627"/>
      <c r="Q7" s="1627"/>
      <c r="R7" s="1627"/>
      <c r="S7" s="228"/>
      <c r="T7" s="228"/>
      <c r="U7" s="228"/>
      <c r="V7" s="228"/>
      <c r="IW7" s="1612">
        <v>14</v>
      </c>
    </row>
    <row s="1822" customFormat="1" customHeight="1" ht="67.2">
      <c r="A8" s="1634"/>
      <c r="B8" s="1369"/>
      <c r="C8" s="1634"/>
      <c r="D8" s="1518"/>
      <c r="E8" s="2481" t="s">
        <v>89</v>
      </c>
      <c r="F8" s="2481" t="s">
        <v>1921</v>
      </c>
      <c r="G8" s="2483" t="s">
        <v>1922</v>
      </c>
      <c r="H8" s="2484"/>
      <c r="I8" s="2485"/>
      <c r="J8" s="2481" t="s">
        <v>1923</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1917</v>
      </c>
      <c r="H9" s="1897" t="s">
        <v>1918</v>
      </c>
      <c r="I9" s="1897" t="s">
        <v>1919</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Филиал Восточный ООО "Компания коммунальной сферы"</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1920</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83</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D2268-E3C8-F668-BB38-.ADB016E258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256</v>
      </c>
      <c r="E2" s="2130">
        <v>1</v>
      </c>
      <c r="F2" s="2306" t="str">
        <f>IF(region_name="","",region_name)</f>
        <v>Тульская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1924</v>
      </c>
      <c r="L3" s="1546"/>
      <c r="M3" s="1923"/>
      <c r="N3" s="1916"/>
      <c r="O3" s="1538"/>
      <c r="P3" s="514"/>
      <c r="Q3" s="426">
        <v>0</v>
      </c>
    </row>
    <row s="1645" customFormat="1" customHeight="1" ht="5.25" hidden="1">
      <c r="A4" s="499"/>
      <c r="D4" s="497"/>
      <c r="F4" s="250" t="s">
        <v>84</v>
      </c>
      <c r="G4" s="497" t="s">
        <v>85</v>
      </c>
      <c r="H4" s="497"/>
      <c r="I4" s="1926"/>
      <c r="J4" s="1547"/>
      <c r="K4" s="1914"/>
      <c r="L4" s="1914"/>
      <c r="M4" s="1914"/>
      <c r="N4" s="1910"/>
      <c r="O4" s="250" t="s">
        <v>84</v>
      </c>
      <c r="P4" s="250"/>
      <c r="Q4" s="514">
        <v>0</v>
      </c>
    </row>
    <row s="1853" customFormat="1" customHeight="1" ht="22.5" hidden="1">
      <c r="A5" s="1644"/>
      <c r="B5" s="1369">
        <v>1</v>
      </c>
      <c r="C5" s="1369"/>
      <c r="D5" s="804"/>
      <c r="E5" s="1916"/>
      <c r="F5" s="1916"/>
      <c r="G5" s="1916"/>
      <c r="H5" s="1927"/>
      <c r="I5" s="1932" t="s">
        <v>256</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312</v>
      </c>
      <c r="F10" s="2130"/>
      <c r="G10" s="2130"/>
      <c r="H10" s="2130"/>
      <c r="I10" s="2130"/>
      <c r="J10" s="2130"/>
      <c r="K10" s="2130"/>
      <c r="L10" s="2130"/>
      <c r="M10" s="2104"/>
      <c r="N10" s="2481" t="s">
        <v>313</v>
      </c>
      <c r="O10" s="503"/>
      <c r="P10" s="503"/>
      <c r="Q10" s="510">
        <v>14</v>
      </c>
    </row>
    <row s="1822" customFormat="1" customHeight="1" ht="44.25">
      <c r="A11" s="1634"/>
      <c r="B11" s="1369"/>
      <c r="C11" s="1634"/>
      <c r="D11" s="1518"/>
      <c r="E11" s="2495" t="s">
        <v>89</v>
      </c>
      <c r="F11" s="2495" t="s">
        <v>316</v>
      </c>
      <c r="G11" s="2495" t="s">
        <v>1925</v>
      </c>
      <c r="H11" s="2495"/>
      <c r="I11" s="2495" t="s">
        <v>1926</v>
      </c>
      <c r="J11" s="2495"/>
      <c r="K11" s="2495"/>
      <c r="L11" s="2495" t="s">
        <v>1927</v>
      </c>
      <c r="M11" s="2483" t="s">
        <v>1928</v>
      </c>
      <c r="N11" s="2494"/>
      <c r="O11" s="1627"/>
      <c r="P11" s="1627"/>
      <c r="Q11" s="1612">
        <v>42</v>
      </c>
    </row>
    <row s="1822" customFormat="1" customHeight="1" ht="29.25">
      <c r="A12" s="1158"/>
      <c r="B12" s="1163"/>
      <c r="C12" s="1158"/>
      <c r="D12" s="1498"/>
      <c r="E12" s="2481"/>
      <c r="F12" s="2495"/>
      <c r="G12" s="1912" t="s">
        <v>1929</v>
      </c>
      <c r="H12" s="1912" t="s">
        <v>320</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Тульская область</v>
      </c>
      <c r="G13" s="2490"/>
      <c r="H13" s="2497"/>
      <c r="I13" s="477"/>
      <c r="J13" s="1908">
        <v>1</v>
      </c>
      <c r="K13" s="1921"/>
      <c r="L13" s="1922"/>
      <c r="M13" s="1922"/>
      <c r="N13" s="2491" t="s">
        <v>1930</v>
      </c>
      <c r="O13" s="1538"/>
      <c r="P13" s="514"/>
      <c r="Q13" s="426">
        <v>22</v>
      </c>
    </row>
    <row s="1853" customFormat="1" customHeight="1" ht="23.25">
      <c r="A14" s="2102"/>
      <c r="B14" s="1163"/>
      <c r="C14" s="1163"/>
      <c r="D14" s="804"/>
      <c r="E14" s="2130"/>
      <c r="F14" s="2489"/>
      <c r="G14" s="2490"/>
      <c r="H14" s="2498"/>
      <c r="I14" s="424"/>
      <c r="J14" s="1503"/>
      <c r="K14" s="1503" t="s">
        <v>1924</v>
      </c>
      <c r="L14" s="1546"/>
      <c r="M14" s="1546"/>
      <c r="N14" s="2492"/>
      <c r="O14" s="1538"/>
      <c r="P14" s="514"/>
      <c r="Q14" s="426">
        <v>22</v>
      </c>
    </row>
    <row s="1853" customFormat="1" customHeight="1" ht="23.25">
      <c r="A15" s="2102"/>
      <c r="B15" s="1163"/>
      <c r="C15" s="415"/>
      <c r="D15" s="804"/>
      <c r="E15" s="424"/>
      <c r="F15" s="1503" t="s">
        <v>1916</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83</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ACB06-8F98-9442-6B15-F721FE92229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1931</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312</v>
      </c>
      <c r="E8" s="2212"/>
      <c r="F8" s="2212"/>
      <c r="G8" s="2212"/>
      <c r="H8" s="2212"/>
      <c r="I8" s="2212" t="s">
        <v>313</v>
      </c>
      <c r="M8" s="124">
        <v>14</v>
      </c>
    </row>
    <row customHeight="1" ht="29.25">
      <c r="D9" s="2212" t="s">
        <v>89</v>
      </c>
      <c r="E9" s="2212" t="s">
        <v>1932</v>
      </c>
      <c r="F9" s="2212"/>
      <c r="G9" s="2212"/>
      <c r="H9" s="2212"/>
      <c r="I9" s="2212"/>
      <c r="M9" s="124">
        <v>28</v>
      </c>
    </row>
    <row customHeight="1" ht="24">
      <c r="D10" s="2212"/>
      <c r="E10" s="130" t="s">
        <v>1933</v>
      </c>
      <c r="F10" s="130" t="s">
        <v>1934</v>
      </c>
      <c r="G10" s="130" t="s">
        <v>1935</v>
      </c>
      <c r="H10" s="130" t="s">
        <v>402</v>
      </c>
      <c r="I10" s="2212"/>
      <c r="M10" s="124">
        <v>23</v>
      </c>
    </row>
    <row customHeight="1" ht="12" hidden="1">
      <c r="D11" s="90" t="s">
        <v>110</v>
      </c>
      <c r="E11" s="90" t="s">
        <v>92</v>
      </c>
      <c r="F11" s="90" t="s">
        <v>112</v>
      </c>
      <c r="G11" s="90" t="s">
        <v>93</v>
      </c>
      <c r="H11" s="90" t="s">
        <v>94</v>
      </c>
      <c r="I11" s="90" t="s">
        <v>113</v>
      </c>
      <c r="M11" s="124">
        <v>0</v>
      </c>
    </row>
    <row s="1826" customFormat="1" customHeight="1" ht="26.25">
      <c r="A12" s="148" t="s">
        <v>91</v>
      </c>
      <c r="B12" s="128" t="s">
        <v>28</v>
      </c>
      <c r="C12" s="129"/>
      <c r="D12" s="131" t="s">
        <v>110</v>
      </c>
      <c r="E12" s="384"/>
      <c r="F12" s="384"/>
      <c r="G12" s="1737" t="s">
        <v>28</v>
      </c>
      <c r="H12" s="385"/>
      <c r="I12" s="2172" t="s">
        <v>1936</v>
      </c>
      <c r="K12" s="275"/>
      <c r="L12" s="276"/>
      <c r="M12" s="120">
        <v>25</v>
      </c>
    </row>
    <row customHeight="1" ht="15.75">
      <c r="A13" s="124"/>
      <c r="B13" s="124"/>
      <c r="C13" s="124"/>
      <c r="D13" s="112"/>
      <c r="E13" s="133" t="s">
        <v>477</v>
      </c>
      <c r="F13" s="132"/>
      <c r="G13" s="132"/>
      <c r="H13" s="217"/>
      <c r="I13" s="2174"/>
      <c r="M13" s="124">
        <v>15</v>
      </c>
    </row>
    <row customHeight="1" ht="3">
      <c r="A14" s="124"/>
      <c r="B14" s="124"/>
      <c r="C14" s="124"/>
      <c r="M14" s="124">
        <v>3</v>
      </c>
    </row>
    <row customHeight="1" ht="29.25">
      <c r="E15" s="2499" t="s">
        <v>1937</v>
      </c>
      <c r="F15" s="2499"/>
      <c r="G15" s="2499"/>
      <c r="H15" s="2499"/>
      <c r="M15" s="124">
        <v>28</v>
      </c>
    </row>
    <row customHeight="1" ht="14.25" hidden="1">
      <c r="A16" s="121" t="s">
        <v>83</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15258-9BB2-48B8-164E-A43BA5EC31C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1938</v>
      </c>
      <c r="E7" s="2501"/>
      <c r="F7" s="270"/>
      <c r="J7" s="72">
        <v>22</v>
      </c>
    </row>
    <row customHeight="1" ht="3">
      <c r="C8" s="95"/>
      <c r="D8" s="73"/>
      <c r="E8" s="73"/>
      <c r="J8" s="72">
        <v>3</v>
      </c>
    </row>
    <row customHeight="1" ht="16.8">
      <c r="C9" s="95"/>
      <c r="D9" s="108" t="s">
        <v>89</v>
      </c>
      <c r="E9" s="263" t="s">
        <v>1939</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1940</v>
      </c>
      <c r="J13" s="72">
        <v>12</v>
      </c>
    </row>
    <row customHeight="1" ht="3">
      <c r="J14" s="72">
        <v>3</v>
      </c>
    </row>
    <row customHeight="1" ht="23.25">
      <c r="C15" s="140"/>
      <c r="D15" s="2502" t="s">
        <v>1941</v>
      </c>
      <c r="E15" s="2502"/>
      <c r="F15" s="141"/>
      <c r="G15" s="141"/>
      <c r="H15" s="141"/>
      <c r="I15" s="141"/>
      <c r="J15" s="72">
        <v>22</v>
      </c>
    </row>
    <row customHeight="1" ht="14.25" hidden="1">
      <c r="A16" s="72" t="s">
        <v>83</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1F038-4156-2228-4798-59B0744844A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1942</v>
      </c>
      <c r="E7" s="2103"/>
      <c r="F7" s="270"/>
      <c r="M7" s="72">
        <v>22</v>
      </c>
    </row>
    <row customHeight="1" ht="3">
      <c r="C8" s="95"/>
      <c r="D8" s="73"/>
      <c r="E8" s="73"/>
      <c r="M8" s="72">
        <v>3</v>
      </c>
    </row>
    <row customHeight="1" ht="16.8">
      <c r="C9" s="95"/>
      <c r="D9" s="108" t="s">
        <v>89</v>
      </c>
      <c r="E9" s="111" t="s">
        <v>299</v>
      </c>
      <c r="M9" s="72">
        <v>16</v>
      </c>
    </row>
    <row customHeight="1" ht="12.75">
      <c r="C10" s="95"/>
      <c r="D10" s="90" t="s">
        <v>110</v>
      </c>
      <c r="E10" s="90" t="s">
        <v>111</v>
      </c>
      <c r="M10" s="72">
        <v>12</v>
      </c>
    </row>
    <row customHeight="1" ht="15" hidden="1">
      <c r="C11" s="95"/>
      <c r="D11" s="116">
        <v>0</v>
      </c>
      <c r="E11" s="152"/>
      <c r="M11" s="72">
        <v>0</v>
      </c>
    </row>
    <row customHeight="1" ht="14.699999999999998">
      <c r="C12" s="95"/>
      <c r="D12" s="112"/>
      <c r="E12" s="110" t="s">
        <v>1940</v>
      </c>
      <c r="M12" s="72">
        <v>14</v>
      </c>
    </row>
    <row customHeight="1" ht="14.25" hidden="1">
      <c r="A13" s="72" t="s">
        <v>83</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67F7A-29C8-FB08-9AED-CFB1D097923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1943</v>
      </c>
      <c r="C2" s="2503"/>
      <c r="D2" s="2503"/>
      <c r="E2" s="271"/>
      <c r="F2" s="92">
        <v>22</v>
      </c>
    </row>
    <row customHeight="1" ht="3">
      <c r="F3" s="92">
        <v>3</v>
      </c>
    </row>
    <row customHeight="1" ht="23.25">
      <c r="B4" s="2617" t="s">
        <v>1944</v>
      </c>
      <c r="C4" s="386" t="s">
        <v>1945</v>
      </c>
      <c r="D4" s="386" t="s">
        <v>1946</v>
      </c>
      <c r="F4" s="92">
        <v>22</v>
      </c>
    </row>
    <row customHeight="1" ht="11.25" hidden="1">
      <c r="A5" s="92" t="s">
        <v>83</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60F29-6448-FF28-C37F-1ED1A2EF41E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1947</v>
      </c>
    </row>
    <row r="4" s="267" customFormat="1" customHeight="1" ht="15">
      <c r="C4" s="1819"/>
      <c r="D4" s="116"/>
      <c r="E4" s="380"/>
    </row>
    <row r="6" s="1818" customFormat="1" customHeight="1" ht="17.25">
      <c r="A6" s="1818" t="s">
        <v>1948</v>
      </c>
    </row>
    <row r="8" s="267" customFormat="1" customHeight="1" ht="17.25">
      <c r="C8" s="1820"/>
      <c r="D8" s="116"/>
      <c r="E8" s="117"/>
    </row>
    <row r="11" s="1818" customFormat="1" customHeight="1" ht="17.25">
      <c r="A11" s="1818" t="s">
        <v>1949</v>
      </c>
    </row>
    <row r="13" s="1822" customFormat="1" customHeight="1" ht="15">
      <c r="A13" s="2220">
        <v>1</v>
      </c>
      <c r="B13" s="1163"/>
      <c r="C13" s="804" t="s">
        <v>256</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103</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1950</v>
      </c>
    </row>
    <row r="19" s="1853" customFormat="1" customHeight="1" ht="15">
      <c r="A19" s="1885"/>
      <c r="B19" s="1369">
        <v>1</v>
      </c>
      <c r="C19" s="1369"/>
      <c r="D19" s="803" t="s">
        <v>256</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1951</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256</v>
      </c>
      <c r="D23" s="2111" t="s">
        <v>110</v>
      </c>
      <c r="E23" s="2112"/>
      <c r="F23" s="2110" t="s">
        <v>19</v>
      </c>
      <c r="G23" s="2560"/>
      <c r="H23" s="2130">
        <v>1</v>
      </c>
      <c r="I23" s="2562" t="str">
        <f>IF(U23="","",INDEX(TERRITORY_MR_LIST,MATCH(U23,TERRITORY_LIST_ID,0)))</f>
        <v/>
      </c>
      <c r="J23" s="2110" t="s">
        <v>19</v>
      </c>
      <c r="K23" s="835"/>
      <c r="L23" s="1785" t="s">
        <v>110</v>
      </c>
      <c r="M23" s="606"/>
      <c r="N23" s="607"/>
      <c r="O23" s="607"/>
      <c r="P23" s="607"/>
      <c r="Q23" s="607"/>
      <c r="R23" s="607"/>
      <c r="S23" s="607"/>
      <c r="T23" s="607"/>
      <c r="U23" s="608"/>
      <c r="V23" s="607"/>
      <c r="W23" s="607"/>
      <c r="X23" s="598"/>
      <c r="Y23" s="598" t="s">
        <v>119</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120</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121</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1952</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256</v>
      </c>
      <c r="H29" s="2106">
        <v>1</v>
      </c>
      <c r="I29" s="2565" t="str">
        <f>IF(U29="","",INDEX(TERRITORY_MR_LIST,MATCH(U29,TERRITORY_LIST_ID,0)))</f>
        <v/>
      </c>
      <c r="J29" s="2110" t="s">
        <v>19</v>
      </c>
      <c r="K29" s="835"/>
      <c r="L29" s="1785" t="s">
        <v>110</v>
      </c>
      <c r="M29" s="606"/>
      <c r="N29" s="607"/>
      <c r="O29" s="607"/>
      <c r="P29" s="607"/>
      <c r="Q29" s="607"/>
      <c r="R29" s="607"/>
      <c r="S29" s="607"/>
      <c r="T29" s="607"/>
      <c r="U29" s="608"/>
      <c r="V29" s="607"/>
      <c r="W29" s="607"/>
      <c r="X29" s="598"/>
      <c r="Y29" s="598" t="s">
        <v>119</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120</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1953</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256</v>
      </c>
      <c r="L34" s="1732" t="s">
        <v>110</v>
      </c>
      <c r="M34" s="814"/>
      <c r="N34" s="815"/>
      <c r="O34" s="607"/>
      <c r="P34" s="607"/>
      <c r="Q34" s="607"/>
      <c r="R34" s="607"/>
      <c r="S34" s="607"/>
      <c r="T34" s="607"/>
      <c r="U34" s="608"/>
      <c r="V34" s="607"/>
      <c r="W34" s="607"/>
      <c r="X34" s="598"/>
      <c r="Y34" s="598" t="s">
        <v>119</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1954</v>
      </c>
    </row>
    <row customHeight="1" ht="11.25"/>
    <row s="458" customFormat="1" customHeight="1" ht="22.5">
      <c r="A39" s="1794"/>
      <c r="B39" s="460"/>
      <c r="C39" s="862"/>
      <c r="D39" s="443"/>
      <c r="E39" s="863"/>
      <c r="F39" s="1815"/>
      <c r="G39" s="1825"/>
      <c r="H39" s="478"/>
    </row>
    <row customHeight="1" ht="11.25"/>
    <row s="1818" customFormat="1" customHeight="1" ht="11.25">
      <c r="A41" s="1818" t="s">
        <v>1955</v>
      </c>
    </row>
    <row customHeight="1" ht="11.25"/>
    <row s="458" customFormat="1" customHeight="1" ht="22.5">
      <c r="A43" s="460"/>
      <c r="B43" s="460"/>
      <c r="C43" s="460"/>
      <c r="D43" s="443"/>
      <c r="E43" s="863"/>
      <c r="F43" s="864"/>
      <c r="G43" s="1825"/>
      <c r="H43" s="478"/>
    </row>
    <row customHeight="1" ht="11.25"/>
    <row s="1818" customFormat="1" customHeight="1" ht="11.25">
      <c r="A45" s="1818" t="s">
        <v>1956</v>
      </c>
    </row>
    <row customHeight="1" ht="11.25"/>
    <row s="458" customFormat="1" customHeight="1" ht="24">
      <c r="A47" s="2205" t="s">
        <v>325</v>
      </c>
      <c r="B47" s="505"/>
      <c r="C47" s="2216"/>
      <c r="D47" s="448" t="str">
        <f>A47</f>
        <v>5.1</v>
      </c>
      <c r="E47" s="445" t="s">
        <v>326</v>
      </c>
      <c r="F47" s="1979" t="s">
        <v>318</v>
      </c>
      <c r="G47" s="447" t="s">
        <v>327</v>
      </c>
      <c r="H47" s="478"/>
      <c r="I47" s="855"/>
    </row>
    <row s="458" customFormat="1" customHeight="1" ht="22.5">
      <c r="A48" s="2205"/>
      <c r="B48" s="505"/>
      <c r="C48" s="2216"/>
      <c r="D48" s="443" t="str">
        <f>D47&amp;".1"</f>
        <v>5.1.1</v>
      </c>
      <c r="E48" s="442" t="s">
        <v>328</v>
      </c>
      <c r="F48" s="1980" t="s">
        <v>28</v>
      </c>
      <c r="G48" s="477"/>
      <c r="H48" s="478"/>
      <c r="I48" s="855"/>
    </row>
    <row s="458" customFormat="1" customHeight="1" ht="22.5">
      <c r="A49" s="2205"/>
      <c r="B49" s="505"/>
      <c r="C49" s="2216"/>
      <c r="D49" s="443" t="str">
        <f>D47&amp;".2"</f>
        <v>5.1.2</v>
      </c>
      <c r="E49" s="442" t="s">
        <v>329</v>
      </c>
      <c r="F49" s="1735" t="s">
        <v>28</v>
      </c>
      <c r="G49" s="447" t="s">
        <v>330</v>
      </c>
      <c r="H49" s="478"/>
      <c r="I49" s="855"/>
    </row>
    <row s="458" customFormat="1" customHeight="1" ht="22.5">
      <c r="A50" s="2205"/>
      <c r="B50" s="505"/>
      <c r="C50" s="2216"/>
      <c r="D50" s="443" t="str">
        <f>D47&amp;".3"</f>
        <v>5.1.3</v>
      </c>
      <c r="E50" s="442" t="s">
        <v>331</v>
      </c>
      <c r="F50" s="1980" t="s">
        <v>28</v>
      </c>
      <c r="G50" s="477"/>
      <c r="H50" s="478"/>
      <c r="I50" s="855"/>
    </row>
    <row s="458" customFormat="1" customHeight="1" ht="22.5">
      <c r="A51" s="2205"/>
      <c r="B51" s="505"/>
      <c r="C51" s="2216"/>
      <c r="D51" s="443" t="str">
        <f>D47&amp;".4"</f>
        <v>5.1.4</v>
      </c>
      <c r="E51" s="442" t="s">
        <v>332</v>
      </c>
      <c r="F51" s="1980" t="s">
        <v>28</v>
      </c>
      <c r="G51" s="447" t="s">
        <v>333</v>
      </c>
      <c r="H51" s="478"/>
      <c r="I51" s="855"/>
    </row>
    <row r="54" s="1818" customFormat="1" customHeight="1" ht="17.25">
      <c r="A54" s="1818" t="s">
        <v>1957</v>
      </c>
    </row>
    <row r="56" s="1615" customFormat="1" customHeight="1" ht="18.75">
      <c r="A56" s="92"/>
      <c r="B56" s="1826"/>
      <c r="C56" s="1826"/>
      <c r="D56" s="1827"/>
      <c r="E56" s="1812"/>
      <c r="F56" s="871">
        <v>13</v>
      </c>
      <c r="G56" s="870"/>
      <c r="H56" s="796"/>
      <c r="I56" s="794"/>
      <c r="J56" s="523" t="s">
        <v>62</v>
      </c>
      <c r="K56" s="1828" t="s">
        <v>28</v>
      </c>
      <c r="L56" s="92"/>
      <c r="M56" s="1639"/>
      <c r="N56" s="1639"/>
      <c r="O56" s="1639"/>
      <c r="P56" s="519" t="s">
        <v>404</v>
      </c>
      <c r="Q56" s="519" t="s">
        <v>405</v>
      </c>
      <c r="R56" s="520" t="s">
        <v>406</v>
      </c>
      <c r="S56" s="1639" t="s">
        <v>407</v>
      </c>
      <c r="T56" s="1639"/>
      <c r="U56" s="1639"/>
      <c r="V56" s="1639"/>
    </row>
    <row r="58" s="1818" customFormat="1" customHeight="1" ht="11.25">
      <c r="A58" s="1818" t="s">
        <v>1958</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393</v>
      </c>
      <c r="AQ60" s="1627" t="s">
        <v>393</v>
      </c>
      <c r="AR60" s="1639"/>
      <c r="AS60" s="1639"/>
    </row>
    <row r="62" s="1818" customFormat="1" customHeight="1" ht="11.25">
      <c r="A62" s="1818" t="s">
        <v>1959</v>
      </c>
    </row>
    <row r="64" s="1826" customFormat="1" customHeight="1" ht="15">
      <c r="A64" s="148" t="s">
        <v>91</v>
      </c>
      <c r="B64" s="128" t="s">
        <v>28</v>
      </c>
      <c r="C64" s="1829"/>
      <c r="D64" s="131"/>
      <c r="E64" s="384"/>
      <c r="F64" s="384"/>
      <c r="G64" s="1806"/>
      <c r="H64" s="1828"/>
      <c r="I64" s="1807"/>
      <c r="K64" s="275"/>
      <c r="L64" s="276"/>
    </row>
    <row r="66" s="1818" customFormat="1" customHeight="1" ht="11.25">
      <c r="A66" s="1818" t="s">
        <v>1960</v>
      </c>
    </row>
    <row r="68" s="1638" customFormat="1" customHeight="1" ht="14.25">
      <c r="A68" s="346"/>
      <c r="B68" s="1163"/>
      <c r="C68" s="379"/>
      <c r="D68" s="1813"/>
      <c r="E68" s="889"/>
      <c r="F68" s="1828"/>
      <c r="G68" s="92"/>
      <c r="I68" s="1627"/>
      <c r="J68" s="1627"/>
    </row>
    <row r="70" s="1818" customFormat="1" customHeight="1" ht="11.25">
      <c r="A70" s="1818" t="s">
        <v>1961</v>
      </c>
    </row>
    <row r="72" s="1638" customFormat="1" customHeight="1" ht="27">
      <c r="A72" s="1169"/>
      <c r="B72" s="1169"/>
      <c r="C72" s="1169"/>
      <c r="D72" s="1163"/>
      <c r="E72" s="1830"/>
      <c r="F72" s="2584"/>
      <c r="G72" s="2585"/>
      <c r="H72" s="2586" t="s">
        <v>62</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62</v>
      </c>
      <c r="Z72" s="1811"/>
      <c r="AA72" s="1795">
        <v>1</v>
      </c>
      <c r="AB72" s="1245"/>
      <c r="AD72" s="1639" t="s">
        <v>1962</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1963</v>
      </c>
    </row>
    <row r="75" s="1818" customFormat="1" customHeight="1" ht="11.25">
      <c r="A75" s="1818" t="s">
        <v>1964</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1962</v>
      </c>
    </row>
    <row r="79" s="1818" customFormat="1" customHeight="1" ht="11.25">
      <c r="A79" s="1818" t="s">
        <v>1965</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388</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1966</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1967</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1968</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1969</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1970</v>
      </c>
    </row>
    <row r="101" s="1638" customFormat="1" customHeight="1" ht="11.25">
      <c r="A101" s="1169"/>
      <c r="B101" s="1169"/>
      <c r="C101" s="1169"/>
      <c r="D101" s="1163"/>
      <c r="E101" s="1173"/>
      <c r="F101" s="1832"/>
      <c r="G101" s="1833"/>
      <c r="H101" s="2518" t="s">
        <v>110</v>
      </c>
      <c r="I101" s="2519"/>
      <c r="J101" s="2488"/>
      <c r="K101" s="2520"/>
      <c r="L101" s="2110" t="s">
        <v>19</v>
      </c>
      <c r="M101" s="2111"/>
      <c r="N101" s="1989"/>
      <c r="O101" s="1180" t="s">
        <v>388</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1968</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1971</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1972</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1973</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1974</v>
      </c>
    </row>
    <row r="115" s="1853" customFormat="1" customHeight="1" ht="15">
      <c r="A115" s="626"/>
      <c r="B115" s="627"/>
      <c r="C115" s="627"/>
      <c r="D115" s="2581" t="s">
        <v>110</v>
      </c>
      <c r="E115" s="2380" t="s">
        <v>106</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625</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580</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581</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626</v>
      </c>
      <c r="F118" s="2379"/>
      <c r="G118" s="2379"/>
      <c r="H118" s="2379"/>
      <c r="I118" s="2379"/>
      <c r="J118" s="2379"/>
      <c r="K118" s="2379"/>
      <c r="L118" s="2379"/>
      <c r="M118" s="2379"/>
      <c r="N118" s="2379"/>
      <c r="O118" s="2379"/>
      <c r="P118" s="2379"/>
      <c r="Q118" s="561">
        <f>SUMIF(T119:T120,"i",Q119:Q120)</f>
        <v>0</v>
      </c>
      <c r="R118" s="1020"/>
      <c r="S118" s="1801" t="s">
        <v>627</v>
      </c>
      <c r="T118" s="720" t="s">
        <v>628</v>
      </c>
      <c r="U118" s="2377">
        <v>1</v>
      </c>
      <c r="V118" s="2377" t="s">
        <v>591</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1975</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629</v>
      </c>
      <c r="F121" s="2379"/>
      <c r="G121" s="2379"/>
      <c r="H121" s="2379"/>
      <c r="I121" s="2379"/>
      <c r="J121" s="2379"/>
      <c r="K121" s="2379"/>
      <c r="L121" s="2379"/>
      <c r="M121" s="2379"/>
      <c r="N121" s="2379"/>
      <c r="O121" s="2379"/>
      <c r="P121" s="2379"/>
      <c r="Q121" s="561">
        <f>SUMIF(T122:T123,"i",Q122:Q123)</f>
        <v>0</v>
      </c>
      <c r="R121" s="1020"/>
      <c r="S121" s="1801" t="s">
        <v>630</v>
      </c>
      <c r="T121" s="720" t="s">
        <v>628</v>
      </c>
      <c r="U121" s="2377">
        <v>1</v>
      </c>
      <c r="V121" s="2377" t="s">
        <v>591</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1975</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1976</v>
      </c>
    </row>
    <row r="127" s="1853" customFormat="1" customHeight="1" ht="15">
      <c r="A127" s="626"/>
      <c r="B127" s="627"/>
      <c r="C127" s="627"/>
      <c r="D127" s="2581" t="s">
        <v>110</v>
      </c>
      <c r="E127" s="2380" t="s">
        <v>106</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625</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580</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581</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626</v>
      </c>
      <c r="F130" s="2379"/>
      <c r="G130" s="2379"/>
      <c r="H130" s="2379"/>
      <c r="I130" s="2379"/>
      <c r="J130" s="2379"/>
      <c r="K130" s="2379"/>
      <c r="L130" s="2379"/>
      <c r="M130" s="2379"/>
      <c r="N130" s="2379"/>
      <c r="O130" s="2379"/>
      <c r="P130" s="2379"/>
      <c r="Q130" s="561">
        <f>SUMIF(T131:T132,"i",Q131:Q132)</f>
        <v>0</v>
      </c>
      <c r="R130" s="1020"/>
      <c r="S130" s="1801" t="s">
        <v>627</v>
      </c>
      <c r="T130" s="720" t="s">
        <v>628</v>
      </c>
      <c r="U130" s="2377">
        <v>1</v>
      </c>
      <c r="V130" s="2377" t="s">
        <v>591</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1975</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628</v>
      </c>
      <c r="U133" s="2377">
        <v>1</v>
      </c>
      <c r="V133" s="2377" t="s">
        <v>591</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1977</v>
      </c>
    </row>
    <row r="139" s="1853" customFormat="1" customHeight="1" ht="45">
      <c r="A139" s="1809"/>
      <c r="B139" s="1163"/>
      <c r="C139" s="415"/>
      <c r="D139" s="92"/>
      <c r="E139" s="2575"/>
      <c r="F139" s="2111" t="s">
        <v>110</v>
      </c>
      <c r="G139" s="2578" t="s">
        <v>28</v>
      </c>
      <c r="H139" s="292"/>
      <c r="I139" s="640" t="s">
        <v>110</v>
      </c>
      <c r="J139" s="1810" t="s">
        <v>1978</v>
      </c>
      <c r="K139" s="641" t="s">
        <v>562</v>
      </c>
      <c r="L139" s="2227" t="s">
        <v>562</v>
      </c>
      <c r="M139" s="2580"/>
      <c r="N139" s="641" t="s">
        <v>562</v>
      </c>
      <c r="O139" s="641" t="s">
        <v>562</v>
      </c>
      <c r="P139" s="641" t="s">
        <v>562</v>
      </c>
      <c r="Q139" s="642">
        <f>SUM(Q140:Q142)</f>
        <v>0</v>
      </c>
      <c r="R139" s="642">
        <f>IF(R136=0,0,(Q136/R136)*100)</f>
        <v>0</v>
      </c>
      <c r="S139" s="2182"/>
      <c r="T139" s="720" t="s">
        <v>628</v>
      </c>
      <c r="U139" s="92"/>
      <c r="V139" s="92"/>
      <c r="AC139" s="92"/>
    </row>
    <row s="1853" customFormat="1" customHeight="1" ht="11.25">
      <c r="A140" s="1809"/>
      <c r="B140" s="1163"/>
      <c r="C140" s="415"/>
      <c r="D140" s="92"/>
      <c r="E140" s="2576"/>
      <c r="F140" s="2111"/>
      <c r="G140" s="2578"/>
      <c r="H140" s="2130"/>
      <c r="I140" s="2518" t="s">
        <v>1037</v>
      </c>
      <c r="J140" s="2572"/>
      <c r="K140" s="2573"/>
      <c r="L140" s="643"/>
      <c r="M140" s="644" t="s">
        <v>110</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1979</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1980</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1037</v>
      </c>
      <c r="J147" s="2572"/>
      <c r="K147" s="2573"/>
      <c r="L147" s="643"/>
      <c r="M147" s="644" t="s">
        <v>110</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1979</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110</v>
      </c>
      <c r="N150" s="1798"/>
      <c r="O150" s="645"/>
      <c r="P150" s="646"/>
      <c r="Q150" s="645"/>
      <c r="R150" s="647">
        <v>0</v>
      </c>
      <c r="S150" s="92"/>
      <c r="T150" s="720"/>
      <c r="U150" s="92"/>
      <c r="V150" s="92"/>
      <c r="AC150" s="92"/>
    </row>
    <row r="152" s="1818" customFormat="1" customHeight="1" ht="17.25">
      <c r="A152" s="1818" t="s">
        <v>1981</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62</v>
      </c>
      <c r="L154" s="2111"/>
      <c r="M154" s="2111" t="s">
        <v>110</v>
      </c>
      <c r="N154" s="2507" t="str">
        <f>IF(Z154="","",INDEX(TERRITORY_MR_LIST,MATCH(Z154,TERRITORY_LIST_ID,0)))</f>
        <v/>
      </c>
      <c r="O154" s="2188" t="s">
        <v>62</v>
      </c>
      <c r="P154" s="2111"/>
      <c r="Q154" s="2111" t="s">
        <v>110</v>
      </c>
      <c r="R154" s="2505" t="s">
        <v>28</v>
      </c>
      <c r="S154" s="2110" t="s">
        <v>62</v>
      </c>
      <c r="T154" s="1814"/>
      <c r="U154" s="1814" t="s">
        <v>110</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426</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263</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264</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265</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62</v>
      </c>
      <c r="L160" s="2111"/>
      <c r="M160" s="2111" t="s">
        <v>110</v>
      </c>
      <c r="N160" s="2507" t="str">
        <f>IF(Z160="","",INDEX(TERRITORY_MR_LIST,MATCH(Z160,TERRITORY_LIST_ID,0)))</f>
        <v/>
      </c>
      <c r="O160" s="2188" t="s">
        <v>62</v>
      </c>
      <c r="P160" s="2111"/>
      <c r="Q160" s="2111" t="s">
        <v>110</v>
      </c>
      <c r="R160" s="2505" t="s">
        <v>28</v>
      </c>
      <c r="S160" s="2110" t="s">
        <v>62</v>
      </c>
      <c r="T160" s="1814"/>
      <c r="U160" s="1814" t="s">
        <v>110</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426</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263</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264</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110</v>
      </c>
      <c r="N165" s="2507" t="str">
        <f>IF(Z165="","",INDEX(TERRITORY_MR_LIST,MATCH(Z165,TERRITORY_LIST_ID,0)))</f>
        <v/>
      </c>
      <c r="O165" s="2188" t="s">
        <v>62</v>
      </c>
      <c r="P165" s="2111"/>
      <c r="Q165" s="2111" t="s">
        <v>110</v>
      </c>
      <c r="R165" s="2505" t="s">
        <v>28</v>
      </c>
      <c r="S165" s="2110" t="s">
        <v>62</v>
      </c>
      <c r="T165" s="1814"/>
      <c r="U165" s="1814" t="s">
        <v>110</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426</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263</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110</v>
      </c>
      <c r="R169" s="2505" t="s">
        <v>28</v>
      </c>
      <c r="S169" s="2110" t="s">
        <v>62</v>
      </c>
      <c r="T169" s="1814"/>
      <c r="U169" s="1814" t="s">
        <v>110</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426</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110</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1982</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62</v>
      </c>
      <c r="L176" s="2111"/>
      <c r="M176" s="2111" t="s">
        <v>110</v>
      </c>
      <c r="N176" s="2507" t="str">
        <f>IF(Z176="","",INDEX(TERRITORY_MR_LIST,MATCH(Z176,TERRITORY_LIST_ID,0)))</f>
        <v/>
      </c>
      <c r="O176" s="2188" t="s">
        <v>62</v>
      </c>
      <c r="P176" s="2111"/>
      <c r="Q176" s="2111" t="s">
        <v>110</v>
      </c>
      <c r="R176" s="2505" t="s">
        <v>28</v>
      </c>
      <c r="S176" s="2409" t="s">
        <v>19</v>
      </c>
      <c r="T176" s="1805"/>
      <c r="U176" s="1805" t="s">
        <v>110</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263</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264</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265</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62</v>
      </c>
      <c r="L182" s="2111"/>
      <c r="M182" s="2111" t="s">
        <v>110</v>
      </c>
      <c r="N182" s="2507" t="str">
        <f>IF(Z182="","",INDEX(TERRITORY_MR_LIST,MATCH(Z182,TERRITORY_LIST_ID,0)))</f>
        <v/>
      </c>
      <c r="O182" s="2188" t="s">
        <v>62</v>
      </c>
      <c r="P182" s="2111"/>
      <c r="Q182" s="2111" t="s">
        <v>110</v>
      </c>
      <c r="R182" s="2505" t="s">
        <v>28</v>
      </c>
      <c r="S182" s="2409" t="s">
        <v>19</v>
      </c>
      <c r="T182" s="1805"/>
      <c r="U182" s="1805" t="s">
        <v>110</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263</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264</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110</v>
      </c>
      <c r="N187" s="2507" t="str">
        <f>IF(Z187="","",INDEX(TERRITORY_MR_LIST,MATCH(Z187,TERRITORY_LIST_ID,0)))</f>
        <v/>
      </c>
      <c r="O187" s="2188" t="s">
        <v>62</v>
      </c>
      <c r="P187" s="2111"/>
      <c r="Q187" s="2111" t="s">
        <v>110</v>
      </c>
      <c r="R187" s="2505" t="s">
        <v>28</v>
      </c>
      <c r="S187" s="2409" t="s">
        <v>19</v>
      </c>
      <c r="T187" s="1805"/>
      <c r="U187" s="1805" t="s">
        <v>110</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263</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110</v>
      </c>
      <c r="R191" s="2505" t="s">
        <v>28</v>
      </c>
      <c r="S191" s="2409" t="s">
        <v>19</v>
      </c>
      <c r="T191" s="1805"/>
      <c r="U191" s="1805" t="s">
        <v>110</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1983</v>
      </c>
    </row>
    <row customHeight="1" ht="17.25">
      <c r="G201" s="1842"/>
      <c r="H201" s="1842"/>
      <c r="I201" s="1842"/>
      <c r="M201" s="1838"/>
    </row>
    <row s="1853" customFormat="1" customHeight="1" ht="15">
      <c r="D202" s="2526"/>
      <c r="E202" s="2202"/>
      <c r="F202" s="2202"/>
      <c r="G202" s="2188"/>
      <c r="H202" s="1567"/>
      <c r="I202" s="2530">
        <v>1</v>
      </c>
      <c r="J202" s="2504"/>
      <c r="K202" s="1582"/>
      <c r="L202" s="2188" t="s">
        <v>62</v>
      </c>
      <c r="M202" s="2188" t="s">
        <v>62</v>
      </c>
      <c r="N202" s="1567"/>
      <c r="O202" s="2111" t="s">
        <v>110</v>
      </c>
      <c r="P202" s="2520"/>
      <c r="Q202" s="1583"/>
      <c r="R202" s="2188" t="s">
        <v>62</v>
      </c>
      <c r="S202" s="2188" t="s">
        <v>62</v>
      </c>
      <c r="T202" s="1858"/>
      <c r="U202" s="2111" t="s">
        <v>110</v>
      </c>
      <c r="V202" s="2527" t="str">
        <f>IF(AK202="","",INDEX(TERRITORY_MR_LIST,MATCH(AK202,TERRITORY_LIST_ID,0)))</f>
        <v/>
      </c>
      <c r="W202" s="1584"/>
      <c r="X202" s="2188" t="s">
        <v>62</v>
      </c>
      <c r="Y202" s="2188" t="s">
        <v>19</v>
      </c>
      <c r="Z202" s="1567"/>
      <c r="AA202" s="2111" t="s">
        <v>110</v>
      </c>
      <c r="AB202" s="2529"/>
      <c r="AC202" s="1585"/>
      <c r="AD202" s="2188" t="s">
        <v>62</v>
      </c>
      <c r="AE202" s="2188" t="s">
        <v>19</v>
      </c>
      <c r="AF202" s="1565"/>
      <c r="AG202" s="1814" t="s">
        <v>110</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1984</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1985</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104</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1986</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265</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28698-4BC8-6339-269E-B23F3EC5D91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1987</v>
      </c>
      <c r="B1" s="849"/>
      <c r="C1" s="985" t="s">
        <v>1988</v>
      </c>
      <c r="D1" s="983" t="s">
        <v>823</v>
      </c>
      <c r="E1" s="983" t="s">
        <v>869</v>
      </c>
      <c r="F1" s="983" t="s">
        <v>922</v>
      </c>
      <c r="G1" s="983" t="s">
        <v>909</v>
      </c>
      <c r="H1" s="983" t="s">
        <v>1663</v>
      </c>
    </row>
    <row customHeight="1" ht="9">
      <c r="A2" s="986" t="s">
        <v>1989</v>
      </c>
      <c r="B2" s="986"/>
      <c r="C2" s="987" t="str">
        <f>INDEX(TEMPLATE_NUMBER_FORM_LIST,MATCH(TEMPLATE_SPHERE,TEMPLATE_SPHERE_LIST,0))</f>
        <v>10</v>
      </c>
      <c r="D2" s="986" t="s">
        <v>1513</v>
      </c>
      <c r="E2" s="986" t="s">
        <v>150</v>
      </c>
      <c r="F2" s="988" t="s">
        <v>150</v>
      </c>
      <c r="G2" s="986" t="s">
        <v>150</v>
      </c>
      <c r="H2" s="989"/>
    </row>
    <row customHeight="1" ht="63">
      <c r="A3" s="849"/>
      <c r="B3" s="849" t="s">
        <v>110</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7" t="s">
        <v>1990</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8"/>
      <c r="G3" s="989"/>
      <c r="H3" s="849"/>
    </row>
    <row customHeight="1" ht="243">
      <c r="A4" s="849" t="s">
        <v>1991</v>
      </c>
      <c r="B4" s="849" t="s">
        <v>111</v>
      </c>
      <c r="C4" s="987" t="str">
        <f>IF(TEMPLATE_SPHERE="HEAT",D4,IF(TEMPLATE_SPHERE="TKO",H4,E4))</f>
        <v>Форма 1. Информация об организации, осуществляющей горячее водоснабжение (общая информация)</v>
      </c>
      <c r="D4" s="986" t="s">
        <v>1992</v>
      </c>
      <c r="E4" s="98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6"/>
      <c r="G4" s="986"/>
      <c r="H4" s="849" t="s">
        <v>1993</v>
      </c>
    </row>
    <row customHeight="1" ht="117">
      <c r="A5" s="849" t="s">
        <v>1994</v>
      </c>
      <c r="B5" s="849" t="s">
        <v>91</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9" t="s">
        <v>1995</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9"/>
      <c r="G5" s="989"/>
      <c r="H5" s="849" t="s">
        <v>1996</v>
      </c>
    </row>
    <row customHeight="1" ht="90">
      <c r="A6" s="849" t="s">
        <v>1997</v>
      </c>
      <c r="B6" s="849" t="s">
        <v>92</v>
      </c>
      <c r="C6" s="98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9"/>
      <c r="G6" s="849"/>
      <c r="H6" s="989"/>
    </row>
    <row customHeight="1" ht="45">
      <c r="A7" s="849" t="s">
        <v>1998</v>
      </c>
      <c r="B7" s="849" t="s">
        <v>112</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1999</v>
      </c>
      <c r="E7" s="849" t="s">
        <v>2000</v>
      </c>
      <c r="F7" s="989"/>
      <c r="G7" s="989"/>
      <c r="H7" s="989"/>
    </row>
    <row customHeight="1" ht="108">
      <c r="A8" s="849" t="s">
        <v>2001</v>
      </c>
      <c r="B8" s="849" t="s">
        <v>93</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1201</v>
      </c>
      <c r="E8" s="849" t="s">
        <v>2002</v>
      </c>
      <c r="F8" s="989"/>
      <c r="G8" s="989"/>
      <c r="H8" s="989"/>
    </row>
    <row customHeight="1" ht="99">
      <c r="A9" s="849" t="s">
        <v>2003</v>
      </c>
      <c r="B9" s="849"/>
      <c r="C9" s="849" t="s">
        <v>2004</v>
      </c>
      <c r="D9" s="849"/>
      <c r="E9" s="849"/>
      <c r="F9" s="989"/>
      <c r="G9" s="989"/>
      <c r="H9" s="989"/>
    </row>
    <row customHeight="1" ht="126">
      <c r="A10" s="849" t="s">
        <v>2005</v>
      </c>
      <c r="B10" s="849"/>
      <c r="C10" s="849" t="s">
        <v>2006</v>
      </c>
      <c r="D10" s="849"/>
      <c r="E10" s="849"/>
      <c r="F10" s="989"/>
      <c r="G10" s="989"/>
      <c r="H10" s="989"/>
    </row>
    <row customHeight="1" ht="108">
      <c r="A11" s="849" t="s">
        <v>2007</v>
      </c>
      <c r="B11" s="849"/>
      <c r="C11" s="849" t="s">
        <v>2008</v>
      </c>
      <c r="D11" s="849"/>
      <c r="E11" s="849"/>
      <c r="F11" s="989"/>
      <c r="G11" s="989"/>
      <c r="H11" s="989"/>
    </row>
    <row customHeight="1" ht="54">
      <c r="A12" s="849" t="s">
        <v>2009</v>
      </c>
      <c r="B12" s="849"/>
      <c r="C12" s="849" t="s">
        <v>2010</v>
      </c>
      <c r="D12" s="849"/>
      <c r="E12" s="849"/>
      <c r="F12" s="989"/>
      <c r="G12" s="989"/>
      <c r="H12" s="989"/>
    </row>
    <row customHeight="1" ht="45">
      <c r="A13" s="849" t="s">
        <v>2011</v>
      </c>
      <c r="B13" s="849"/>
      <c r="C13" s="849" t="s">
        <v>2012</v>
      </c>
      <c r="D13" s="849"/>
      <c r="E13" s="849"/>
      <c r="F13" s="989"/>
      <c r="G13" s="989"/>
      <c r="H13" s="989"/>
    </row>
    <row customHeight="1" ht="117">
      <c r="A14" s="849" t="s">
        <v>2013</v>
      </c>
      <c r="B14" s="849"/>
      <c r="C14" s="849" t="s">
        <v>2014</v>
      </c>
      <c r="D14" s="849"/>
      <c r="E14" s="849"/>
      <c r="F14" s="989"/>
      <c r="G14" s="989"/>
      <c r="H14" s="989"/>
    </row>
    <row customHeight="1" ht="117">
      <c r="A15" s="849" t="s">
        <v>2015</v>
      </c>
      <c r="B15" s="849"/>
      <c r="C15" s="849" t="s">
        <v>2016</v>
      </c>
      <c r="D15" s="849"/>
      <c r="E15" s="849"/>
      <c r="F15" s="989"/>
      <c r="G15" s="989"/>
      <c r="H15" s="989"/>
    </row>
    <row customHeight="1" ht="63">
      <c r="A16" s="849" t="s">
        <v>2017</v>
      </c>
      <c r="B16" s="849"/>
      <c r="C16" s="849" t="s">
        <v>2018</v>
      </c>
      <c r="D16" s="849"/>
      <c r="E16" s="849"/>
      <c r="F16" s="989"/>
      <c r="G16" s="989"/>
      <c r="H16" s="989"/>
    </row>
    <row customHeight="1" ht="54">
      <c r="A17" s="849" t="s">
        <v>2019</v>
      </c>
      <c r="B17" s="849"/>
      <c r="C17" s="987" t="s">
        <v>2020</v>
      </c>
      <c r="D17" s="849"/>
      <c r="E17" s="849"/>
      <c r="F17" s="989"/>
      <c r="G17" s="989"/>
      <c r="H17" s="989"/>
    </row>
    <row customHeight="1" ht="27">
      <c r="A18" s="849" t="s">
        <v>2021</v>
      </c>
      <c r="B18" s="849"/>
      <c r="C18" s="987" t="s">
        <v>2022</v>
      </c>
      <c r="D18" s="849"/>
      <c r="E18" s="849"/>
      <c r="F18" s="989"/>
      <c r="G18" s="989"/>
      <c r="H18" s="989"/>
    </row>
    <row customHeight="1" ht="54">
      <c r="A19" s="849" t="s">
        <v>2023</v>
      </c>
      <c r="B19" s="849"/>
      <c r="C19" s="987" t="s">
        <v>2024</v>
      </c>
      <c r="D19" s="849"/>
      <c r="E19" s="849"/>
      <c r="F19" s="989"/>
      <c r="G19" s="989"/>
      <c r="H19" s="989"/>
    </row>
    <row customHeight="1" ht="36">
      <c r="A20" s="849" t="s">
        <v>2025</v>
      </c>
      <c r="B20" s="849"/>
      <c r="C20" s="987" t="s">
        <v>2026</v>
      </c>
      <c r="D20" s="849"/>
      <c r="E20" s="849"/>
      <c r="F20" s="989"/>
      <c r="G20" s="989"/>
      <c r="H20" s="989"/>
    </row>
    <row customHeight="1" ht="36">
      <c r="A21" s="849" t="s">
        <v>2027</v>
      </c>
      <c r="B21" s="849"/>
      <c r="C21" s="987" t="s">
        <v>2028</v>
      </c>
      <c r="D21" s="849"/>
      <c r="E21" s="849"/>
      <c r="F21" s="989"/>
      <c r="G21" s="989"/>
      <c r="H21" s="989"/>
    </row>
    <row customHeight="1" ht="27">
      <c r="A22" s="849" t="s">
        <v>2029</v>
      </c>
      <c r="B22" s="849"/>
      <c r="C22" s="987" t="s">
        <v>2030</v>
      </c>
      <c r="D22" s="849"/>
      <c r="E22" s="849"/>
      <c r="F22" s="989"/>
      <c r="G22" s="989"/>
      <c r="H22" s="989"/>
    </row>
    <row customHeight="1" ht="36">
      <c r="A23" s="849" t="s">
        <v>2031</v>
      </c>
      <c r="B23" s="849"/>
      <c r="C23" s="987" t="s">
        <v>2032</v>
      </c>
      <c r="D23" s="849"/>
      <c r="E23" s="849"/>
      <c r="F23" s="989"/>
      <c r="G23" s="989"/>
      <c r="H23" s="989"/>
    </row>
    <row customHeight="1" ht="28.5">
      <c r="A24" s="849" t="s">
        <v>2033</v>
      </c>
      <c r="B24" s="849"/>
      <c r="C24" s="987" t="s">
        <v>2034</v>
      </c>
      <c r="D24" s="849"/>
      <c r="E24" s="849"/>
      <c r="F24" s="989"/>
      <c r="G24" s="989"/>
      <c r="H24" s="989"/>
    </row>
    <row customHeight="1" ht="36">
      <c r="A25" s="849" t="s">
        <v>2035</v>
      </c>
      <c r="B25" s="849"/>
      <c r="C25" s="987" t="s">
        <v>2036</v>
      </c>
      <c r="D25" s="849"/>
      <c r="E25" s="849"/>
      <c r="F25" s="989"/>
      <c r="G25" s="989"/>
      <c r="H25" s="989"/>
    </row>
    <row customHeight="1" ht="27">
      <c r="A26" s="849" t="s">
        <v>2037</v>
      </c>
      <c r="B26" s="849"/>
      <c r="C26" s="987" t="s">
        <v>2038</v>
      </c>
      <c r="D26" s="849"/>
      <c r="E26" s="849"/>
      <c r="F26" s="989"/>
      <c r="G26" s="989"/>
      <c r="H26" s="989"/>
    </row>
    <row customHeight="1" ht="36">
      <c r="A27" s="849" t="s">
        <v>2039</v>
      </c>
      <c r="B27" s="849"/>
      <c r="C27" s="987" t="s">
        <v>2040</v>
      </c>
      <c r="D27" s="849"/>
      <c r="E27" s="849"/>
      <c r="F27" s="989"/>
      <c r="G27" s="989"/>
      <c r="H27" s="989"/>
    </row>
    <row customHeight="1" ht="28.5">
      <c r="A28" s="849" t="s">
        <v>2041</v>
      </c>
      <c r="B28" s="849"/>
      <c r="C28" s="987" t="s">
        <v>2042</v>
      </c>
      <c r="D28" s="849"/>
      <c r="E28" s="849"/>
      <c r="F28" s="989"/>
      <c r="G28" s="989"/>
      <c r="H28" s="989"/>
    </row>
    <row customHeight="1" ht="126">
      <c r="A29" s="849" t="s">
        <v>2043</v>
      </c>
      <c r="B29" s="849" t="s">
        <v>1615</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9" t="s">
        <v>2044</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9"/>
      <c r="G29" s="989"/>
      <c r="H29" s="849" t="s">
        <v>2045</v>
      </c>
    </row>
    <row customHeight="1" ht="36">
      <c r="A30" s="849" t="s">
        <v>2046</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9" t="s">
        <v>2047</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9"/>
      <c r="G30" s="989"/>
      <c r="H30" s="989"/>
    </row>
    <row customHeight="1" ht="54">
      <c r="A31" s="849" t="s">
        <v>2048</v>
      </c>
      <c r="B31" s="849"/>
      <c r="C31" s="987" t="str">
        <f>IF(TEMPLATE_SPHERE="HEAT",D31,IF(TEMPLATE_SPHERE="TKO",H31,E31))</f>
        <v>Форма 1. Информация об организации, осуществляющей горячее водоснабжение (общая информация)</v>
      </c>
      <c r="D31" s="849" t="s">
        <v>2049</v>
      </c>
      <c r="E31" s="85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9"/>
      <c r="G31" s="989"/>
      <c r="H31" s="989"/>
    </row>
    <row customHeight="1" ht="198">
      <c r="A32" s="849" t="s">
        <v>2050</v>
      </c>
      <c r="B32" s="849"/>
      <c r="C32" s="987" t="str">
        <f>IF(TEMPLATE_SPHERE="HEAT",D32,IF(TEMPLATE_SPHERE="TKO",H32,E32))</f>
        <v>Форма 7. Информация об инвестиционных программах организации горячего водоснабжения и отчетах об их исполнении</v>
      </c>
      <c r="D32" s="849" t="s">
        <v>2051</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9"/>
      <c r="G32" s="989"/>
      <c r="H32" s="849" t="s">
        <v>2052</v>
      </c>
    </row>
    <row customHeight="1" ht="9">
      <c r="A33" s="849"/>
      <c r="B33" s="849"/>
      <c r="C33" s="987"/>
      <c r="D33" s="849"/>
      <c r="E33" s="849"/>
      <c r="F33" s="989"/>
      <c r="G33" s="989"/>
      <c r="H33" s="989"/>
    </row>
    <row customHeight="1" ht="9">
      <c r="A34" s="849"/>
      <c r="B34" s="849" t="s">
        <v>1551</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C2FEA8-4128-BD18-BD58-99A53B1EFBE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2053</v>
      </c>
      <c r="D1" s="901"/>
      <c r="E1" s="901"/>
      <c r="F1" s="901"/>
      <c r="G1" s="901"/>
      <c r="H1" s="901" t="s">
        <v>2054</v>
      </c>
      <c r="I1" s="901"/>
      <c r="J1" s="901"/>
      <c r="K1" s="901"/>
      <c r="L1" s="901"/>
      <c r="M1" s="901" t="s">
        <v>2055</v>
      </c>
      <c r="N1" s="901" t="s">
        <v>2056</v>
      </c>
      <c r="O1" s="2595" t="s">
        <v>2057</v>
      </c>
      <c r="P1" s="2595"/>
      <c r="Q1" s="2595"/>
      <c r="R1" s="2595"/>
      <c r="S1" s="2595"/>
      <c r="T1" s="2595" t="s">
        <v>2055</v>
      </c>
      <c r="U1" s="2595"/>
      <c r="V1" s="2595"/>
      <c r="W1" s="2595"/>
      <c r="X1" s="2595"/>
      <c r="Y1" s="1002"/>
      <c r="Z1" s="2595" t="s">
        <v>2058</v>
      </c>
      <c r="AA1" s="2595"/>
      <c r="AB1" s="2595"/>
      <c r="AC1" s="2595"/>
      <c r="AD1" s="2595"/>
    </row>
    <row customHeight="1" ht="18">
      <c r="A2" s="849"/>
      <c r="B2" s="849"/>
      <c r="C2" s="844" t="s">
        <v>823</v>
      </c>
      <c r="D2" s="844" t="s">
        <v>869</v>
      </c>
      <c r="E2" s="844" t="s">
        <v>922</v>
      </c>
      <c r="F2" s="844" t="s">
        <v>909</v>
      </c>
      <c r="G2" s="844" t="s">
        <v>1663</v>
      </c>
      <c r="H2" s="846"/>
      <c r="I2" s="846"/>
      <c r="J2" s="846"/>
      <c r="K2" s="846"/>
      <c r="L2" s="846"/>
      <c r="M2" s="846"/>
      <c r="N2" s="846"/>
      <c r="O2" s="844" t="s">
        <v>823</v>
      </c>
      <c r="P2" s="844" t="s">
        <v>869</v>
      </c>
      <c r="Q2" s="844" t="s">
        <v>909</v>
      </c>
      <c r="R2" s="844" t="s">
        <v>922</v>
      </c>
      <c r="S2" s="844" t="s">
        <v>1663</v>
      </c>
      <c r="T2" s="844" t="s">
        <v>823</v>
      </c>
      <c r="U2" s="844" t="s">
        <v>869</v>
      </c>
      <c r="V2" s="844" t="s">
        <v>909</v>
      </c>
      <c r="W2" s="844" t="s">
        <v>922</v>
      </c>
      <c r="X2" s="844" t="s">
        <v>1663</v>
      </c>
      <c r="Y2" s="844"/>
      <c r="Z2" s="844" t="s">
        <v>823</v>
      </c>
      <c r="AA2" s="853" t="s">
        <v>869</v>
      </c>
      <c r="AB2" s="844" t="s">
        <v>909</v>
      </c>
      <c r="AC2" s="844" t="s">
        <v>922</v>
      </c>
      <c r="AD2" s="844" t="s">
        <v>1663</v>
      </c>
    </row>
    <row customHeight="1" ht="162">
      <c r="A3" s="848" t="s">
        <v>26</v>
      </c>
      <c r="B3" s="848"/>
      <c r="C3" s="2599" t="s">
        <v>2059</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6"/>
      <c r="P3" s="846"/>
      <c r="Q3" s="846"/>
      <c r="R3" s="846"/>
      <c r="S3" s="846"/>
      <c r="T3" s="846"/>
      <c r="U3" s="846"/>
      <c r="V3" s="846"/>
      <c r="W3" s="846"/>
      <c r="X3" s="846"/>
      <c r="Y3" s="1003"/>
      <c r="Z3" s="849" t="s">
        <v>2060</v>
      </c>
      <c r="AA3" s="846" t="s">
        <v>2061</v>
      </c>
      <c r="AB3" s="849" t="s">
        <v>2062</v>
      </c>
      <c r="AC3" s="849" t="s">
        <v>2063</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1602</v>
      </c>
      <c r="D11" s="2602" t="s">
        <v>1598</v>
      </c>
      <c r="E11" s="2602" t="s">
        <v>1696</v>
      </c>
      <c r="F11" s="2602" t="s">
        <v>2064</v>
      </c>
      <c r="G11" s="2602"/>
      <c r="H11" s="901" t="s">
        <v>2065</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6"/>
      <c r="P11" s="846"/>
      <c r="Q11" s="846"/>
      <c r="R11" s="846"/>
      <c r="S11" s="846"/>
      <c r="T11" s="846" t="s">
        <v>2066</v>
      </c>
      <c r="U11" s="846" t="s">
        <v>2067</v>
      </c>
      <c r="V11" s="846"/>
      <c r="W11" s="846"/>
      <c r="X11" s="846"/>
      <c r="Y11" s="1003"/>
      <c r="Z11" s="849" t="s">
        <v>2068</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9"/>
      <c r="AC11" s="849"/>
      <c r="AD11" s="849"/>
    </row>
    <row customHeight="1" ht="45">
      <c r="A12" s="2596"/>
      <c r="B12" s="902">
        <v>2</v>
      </c>
      <c r="C12" s="2603"/>
      <c r="D12" s="2603"/>
      <c r="E12" s="2603"/>
      <c r="F12" s="2603"/>
      <c r="G12" s="2603"/>
      <c r="H12" s="901" t="s">
        <v>2069</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6"/>
      <c r="P12" s="846"/>
      <c r="Q12" s="846"/>
      <c r="R12" s="846"/>
      <c r="S12" s="846"/>
      <c r="T12" s="846" t="s">
        <v>2070</v>
      </c>
      <c r="U12" s="846" t="s">
        <v>2071</v>
      </c>
      <c r="V12" s="846"/>
      <c r="W12" s="846"/>
      <c r="X12" s="846"/>
      <c r="Y12" s="1003"/>
      <c r="Z12" s="849" t="s">
        <v>2072</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9"/>
      <c r="AC12" s="849"/>
      <c r="AD12" s="849"/>
    </row>
    <row customHeight="1" ht="72">
      <c r="A13" s="2596"/>
      <c r="B13" s="902">
        <v>3</v>
      </c>
      <c r="C13" s="2603"/>
      <c r="D13" s="2603"/>
      <c r="E13" s="2603"/>
      <c r="F13" s="2603"/>
      <c r="G13" s="2603"/>
      <c r="H13" s="2595" t="s">
        <v>2073</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6"/>
      <c r="P13" s="847"/>
      <c r="Q13" s="847"/>
      <c r="R13" s="847"/>
      <c r="S13" s="846"/>
      <c r="T13" s="846" t="s">
        <v>2074</v>
      </c>
      <c r="U13" s="847" t="s">
        <v>2075</v>
      </c>
      <c r="V13" s="847"/>
      <c r="W13" s="847"/>
      <c r="X13" s="846"/>
      <c r="Y13" s="1003"/>
      <c r="Z13" s="849" t="s">
        <v>2076</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2077</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7"/>
      <c r="W14" s="847"/>
      <c r="X14" s="846"/>
      <c r="Y14" s="1003"/>
      <c r="Z14" s="849" t="s">
        <v>2078</v>
      </c>
      <c r="AA14" s="852" t="s">
        <v>2078</v>
      </c>
      <c r="AB14" s="849"/>
      <c r="AC14" s="849"/>
      <c r="AD14" s="849"/>
    </row>
    <row customHeight="1" ht="108">
      <c r="A15" s="2596"/>
      <c r="B15" s="902">
        <v>5</v>
      </c>
      <c r="C15" s="2603"/>
      <c r="D15" s="2603"/>
      <c r="E15" s="2603"/>
      <c r="F15" s="2603"/>
      <c r="G15" s="2603"/>
      <c r="H15" s="2597" t="s">
        <v>2079</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6"/>
      <c r="P15" s="847"/>
      <c r="Q15" s="847"/>
      <c r="R15" s="847"/>
      <c r="S15" s="846"/>
      <c r="T15" s="846" t="s">
        <v>2080</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7"/>
      <c r="W15" s="847"/>
      <c r="X15" s="846"/>
      <c r="Y15" s="1003"/>
      <c r="Z15" s="849" t="s">
        <v>2081</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6"/>
      <c r="P16" s="847"/>
      <c r="Q16" s="847"/>
      <c r="R16" s="847"/>
      <c r="S16" s="846"/>
      <c r="T16" s="846"/>
      <c r="U16" s="847"/>
      <c r="V16" s="847"/>
      <c r="W16" s="847"/>
      <c r="X16" s="846"/>
      <c r="Y16" s="1003"/>
      <c r="Z16" s="849" t="s">
        <v>2081</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1699</v>
      </c>
      <c r="B18" s="902">
        <v>1</v>
      </c>
      <c r="C18" s="846" t="s">
        <v>2065</v>
      </c>
      <c r="D18" s="970" t="s">
        <v>2065</v>
      </c>
      <c r="E18" s="846" t="s">
        <v>2065</v>
      </c>
      <c r="F18" s="846" t="s">
        <v>2065</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горячего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горячего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2082</v>
      </c>
      <c r="U18" s="849" t="s">
        <v>2083</v>
      </c>
      <c r="V18" s="849" t="s">
        <v>2084</v>
      </c>
      <c r="W18" s="849" t="s">
        <v>2085</v>
      </c>
      <c r="X18" s="846"/>
      <c r="Y18" s="1003"/>
      <c r="Z18" s="849" t="s">
        <v>2086</v>
      </c>
      <c r="AA18" s="852" t="s">
        <v>2087</v>
      </c>
      <c r="AB18" s="852" t="s">
        <v>2087</v>
      </c>
      <c r="AC18" s="852" t="s">
        <v>2087</v>
      </c>
      <c r="AD18" s="849"/>
    </row>
    <row customHeight="1" ht="36">
      <c r="A19" s="848"/>
      <c r="B19" s="902">
        <v>2</v>
      </c>
      <c r="C19" s="846" t="s">
        <v>2069</v>
      </c>
      <c r="D19" s="970" t="s">
        <v>2069</v>
      </c>
      <c r="E19" s="846" t="s">
        <v>2069</v>
      </c>
      <c r="F19" s="846" t="s">
        <v>2069</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горячего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2088</v>
      </c>
      <c r="U19" s="849" t="s">
        <v>2089</v>
      </c>
      <c r="V19" s="849" t="s">
        <v>2090</v>
      </c>
      <c r="W19" s="849" t="s">
        <v>2091</v>
      </c>
      <c r="X19" s="846"/>
      <c r="Y19" s="1003"/>
      <c r="Z19" s="849" t="s">
        <v>2092</v>
      </c>
      <c r="AA19" s="852" t="s">
        <v>2092</v>
      </c>
      <c r="AB19" s="852" t="s">
        <v>2092</v>
      </c>
      <c r="AC19" s="852" t="s">
        <v>2092</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используемую для горячего водоснабжения</v>
      </c>
      <c r="K20" s="1008">
        <f>INDEX(TEMPLATE_NOTE_POINT_FHD,B20,MATCH(TEMPLATE_SPHERE,TEMPLATE_SPHERE_LIST_FOR_NOTE,0))</f>
        <v>0</v>
      </c>
      <c r="L20" s="847" t="str">
        <f>IF(I20=0,"",I20)</f>
        <v>2.1</v>
      </c>
      <c r="M20" s="847" t="str">
        <f>IF(J20=0,"",J20)</f>
        <v>Расходы на приобретаемую тепловую энергию (мощность), используемую для горячего водоснабжения</v>
      </c>
      <c r="N20" s="847" t="str">
        <f>IF(K20=0,"",K20)</f>
        <v/>
      </c>
      <c r="O20" s="960" t="s">
        <v>724</v>
      </c>
      <c r="P20" s="960" t="s">
        <v>724</v>
      </c>
      <c r="Q20" s="960" t="s">
        <v>724</v>
      </c>
      <c r="R20" s="960" t="s">
        <v>724</v>
      </c>
      <c r="S20" s="960"/>
      <c r="T20" s="967" t="s">
        <v>2093</v>
      </c>
      <c r="U20" s="849" t="s">
        <v>2094</v>
      </c>
      <c r="V20" s="849" t="s">
        <v>2095</v>
      </c>
      <c r="W20" s="849" t="s">
        <v>2096</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319</v>
      </c>
      <c r="P21" s="960"/>
      <c r="Q21" s="960"/>
      <c r="R21" s="960"/>
      <c r="S21" s="960"/>
      <c r="T21" s="967" t="s">
        <v>2097</v>
      </c>
      <c r="U21" s="849"/>
      <c r="V21" s="849"/>
      <c r="W21" s="849"/>
      <c r="X21" s="846"/>
      <c r="Y21" s="1003"/>
      <c r="Z21" s="849" t="s">
        <v>2098</v>
      </c>
      <c r="AA21" s="852"/>
      <c r="AB21" s="849"/>
      <c r="AC21" s="849"/>
      <c r="AD21" s="849"/>
    </row>
    <row customHeight="1" ht="36">
      <c r="A22" s="848"/>
      <c r="B22" s="902">
        <v>5</v>
      </c>
      <c r="C22" s="846">
        <v>3</v>
      </c>
      <c r="D22" s="970"/>
      <c r="E22" s="846"/>
      <c r="F22" s="846"/>
      <c r="G22" s="894"/>
      <c r="H22" s="961"/>
      <c r="I22" s="1008" t="str">
        <f>INDEX(TEMPLATE_NUMBER_POINT_FHD,B22,MATCH(TEMPLATE_SPHERE,TEMPLATE_SPHERE_LIST_FOR_NOTE,0))</f>
        <v>2.2</v>
      </c>
      <c r="J22" s="100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8">
        <f>INDEX(TEMPLATE_NOTE_POINT_FHD,B22,MATCH(TEMPLATE_SPHERE,TEMPLATE_SPHERE_LIST_FOR_NOTE,0))</f>
        <v>0</v>
      </c>
      <c r="L22" s="847" t="str">
        <f>IF(I22=0,"",I22)</f>
        <v>2.2</v>
      </c>
      <c r="M22" s="847" t="str">
        <f>IF(J22=0,"",J22)</f>
        <v>Расходы на тепловую энергию, производимую с применением собственных источников и используемую для горячего водоснабжения</v>
      </c>
      <c r="N22" s="847" t="str">
        <f>IF(K22=0,"",K22)</f>
        <v/>
      </c>
      <c r="O22" s="960"/>
      <c r="P22" s="960"/>
      <c r="Q22" s="960" t="s">
        <v>319</v>
      </c>
      <c r="R22" s="960"/>
      <c r="S22" s="960"/>
      <c r="T22" s="967"/>
      <c r="U22" s="849"/>
      <c r="V22" s="849" t="s">
        <v>2099</v>
      </c>
      <c r="W22" s="849"/>
      <c r="X22" s="846"/>
      <c r="Y22" s="1003"/>
      <c r="Z22" s="849"/>
      <c r="AA22" s="852"/>
      <c r="AB22" s="849"/>
      <c r="AC22" s="849"/>
      <c r="AD22" s="849"/>
    </row>
    <row customHeight="1" ht="27">
      <c r="A23" s="848"/>
      <c r="B23" s="902">
        <v>6</v>
      </c>
      <c r="C23" s="846">
        <v>4</v>
      </c>
      <c r="D23" s="970"/>
      <c r="E23" s="846"/>
      <c r="F23" s="846"/>
      <c r="G23" s="894"/>
      <c r="H23" s="961"/>
      <c r="I23" s="1008" t="str">
        <f>INDEX(TEMPLATE_NUMBER_POINT_FHD,B23,MATCH(TEMPLATE_SPHERE,TEMPLATE_SPHERE_LIST_FOR_NOTE,0))</f>
        <v>2.3</v>
      </c>
      <c r="J23" s="1008" t="str">
        <f>INDEX(TEMPLATE_DATA_POINT_FHD,B23,MATCH(TEMPLATE_SPHERE,TEMPLATE_SPHERE_LIST_FOR_NOTE,0))</f>
        <v>Расходы на приобретаемую холодную воду, используемую для горячего водоснабжения</v>
      </c>
      <c r="K23" s="1008">
        <f>INDEX(TEMPLATE_NOTE_POINT_FHD,B23,MATCH(TEMPLATE_SPHERE,TEMPLATE_SPHERE_LIST_FOR_NOTE,0))</f>
        <v>0</v>
      </c>
      <c r="L23" s="847" t="str">
        <f>IF(I23=0,"",I23)</f>
        <v>2.3</v>
      </c>
      <c r="M23" s="847" t="str">
        <f>IF(J23=0,"",J23)</f>
        <v>Расходы на приобретаемую холодную воду, используемую для горячего водоснабжения</v>
      </c>
      <c r="N23" s="847" t="str">
        <f>IF(K23=0,"",K23)</f>
        <v/>
      </c>
      <c r="O23" s="960"/>
      <c r="P23" s="960"/>
      <c r="Q23" s="960" t="s">
        <v>322</v>
      </c>
      <c r="R23" s="960"/>
      <c r="S23" s="960"/>
      <c r="T23" s="967"/>
      <c r="U23" s="849"/>
      <c r="V23" s="849" t="s">
        <v>2100</v>
      </c>
      <c r="W23" s="849"/>
      <c r="X23" s="846"/>
      <c r="Y23" s="1003"/>
      <c r="Z23" s="849"/>
      <c r="AA23" s="852"/>
      <c r="AB23" s="849"/>
      <c r="AC23" s="849"/>
      <c r="AD23" s="849"/>
    </row>
    <row customHeight="1" ht="36">
      <c r="A24" s="848"/>
      <c r="B24" s="902">
        <v>7</v>
      </c>
      <c r="C24" s="846">
        <v>5</v>
      </c>
      <c r="D24" s="970"/>
      <c r="E24" s="846"/>
      <c r="F24" s="846"/>
      <c r="G24" s="894"/>
      <c r="H24" s="961"/>
      <c r="I24" s="1008" t="str">
        <f>INDEX(TEMPLATE_NUMBER_POINT_FHD,B24,MATCH(TEMPLATE_SPHERE,TEMPLATE_SPHERE_LIST_FOR_NOTE,0))</f>
        <v>2.4</v>
      </c>
      <c r="J24" s="100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8">
        <f>INDEX(TEMPLATE_NOTE_POINT_FHD,B24,MATCH(TEMPLATE_SPHERE,TEMPLATE_SPHERE_LIST_FOR_NOTE,0))</f>
        <v>0</v>
      </c>
      <c r="L24" s="847" t="str">
        <f>IF(I24=0,"",I24)</f>
        <v>2.4</v>
      </c>
      <c r="M24" s="84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7" t="str">
        <f>IF(K24=0,"",K24)</f>
        <v/>
      </c>
      <c r="O24" s="960"/>
      <c r="P24" s="960"/>
      <c r="Q24" s="960" t="s">
        <v>744</v>
      </c>
      <c r="R24" s="960"/>
      <c r="S24" s="960"/>
      <c r="T24" s="967"/>
      <c r="U24" s="849"/>
      <c r="V24" s="849" t="s">
        <v>2101</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2.5</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2.5</v>
      </c>
      <c r="M25" s="847" t="str">
        <f>IF(J25=0,"",J25)</f>
        <v>Расходы на приобретаемую электрическую энергию (мощность), используемую в технологическом процессе</v>
      </c>
      <c r="N25" s="847" t="str">
        <f>IF(K25=0,"",K25)</f>
        <v/>
      </c>
      <c r="O25" s="960" t="s">
        <v>322</v>
      </c>
      <c r="P25" s="960" t="s">
        <v>319</v>
      </c>
      <c r="Q25" s="960" t="s">
        <v>751</v>
      </c>
      <c r="R25" s="960" t="s">
        <v>319</v>
      </c>
      <c r="S25" s="960"/>
      <c r="T25" s="967" t="s">
        <v>2102</v>
      </c>
      <c r="U25" s="849" t="s">
        <v>2102</v>
      </c>
      <c r="V25" s="849" t="s">
        <v>2102</v>
      </c>
      <c r="W25" s="849" t="s">
        <v>2102</v>
      </c>
      <c r="X25" s="846"/>
      <c r="Y25" s="1003"/>
      <c r="Z25" s="849"/>
      <c r="AA25" s="852"/>
      <c r="AB25" s="849"/>
      <c r="AC25" s="849"/>
      <c r="AD25" s="849"/>
    </row>
    <row customHeight="1" ht="18">
      <c r="A26" s="848"/>
      <c r="B26" s="902">
        <v>9</v>
      </c>
      <c r="C26" s="846" t="s">
        <v>668</v>
      </c>
      <c r="D26" s="970"/>
      <c r="E26" s="846"/>
      <c r="F26" s="846"/>
      <c r="G26" s="894"/>
      <c r="H26" s="961"/>
      <c r="I26" s="1008" t="str">
        <f>INDEX(TEMPLATE_NUMBER_POINT_FHD,B26,MATCH(TEMPLATE_SPHERE,TEMPLATE_SPHERE_LIST_FOR_NOTE,0))</f>
        <v>2.5.1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2.5.1</v>
      </c>
      <c r="M26" s="847" t="str">
        <f>IF(J26=0,"",J26)</f>
        <v>Средневзвешенная стоимость 1 кВт.ч (с учетом мощности)</v>
      </c>
      <c r="N26" s="847" t="str">
        <f>IF(K26=0,"",K26)</f>
        <v/>
      </c>
      <c r="O26" s="960" t="s">
        <v>740</v>
      </c>
      <c r="P26" s="960" t="s">
        <v>734</v>
      </c>
      <c r="Q26" s="960" t="s">
        <v>2103</v>
      </c>
      <c r="R26" s="960" t="s">
        <v>734</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2104</v>
      </c>
      <c r="V26" s="967" t="s">
        <v>2104</v>
      </c>
      <c r="W26" s="967" t="s">
        <v>2104</v>
      </c>
      <c r="X26" s="846"/>
      <c r="Y26" s="1003"/>
      <c r="Z26" s="849"/>
      <c r="AA26" s="852"/>
      <c r="AB26" s="849"/>
      <c r="AC26" s="849"/>
      <c r="AD26" s="849"/>
    </row>
    <row customHeight="1" ht="18">
      <c r="A27" s="848"/>
      <c r="B27" s="902">
        <v>10</v>
      </c>
      <c r="C27" s="846" t="s">
        <v>672</v>
      </c>
      <c r="D27" s="970"/>
      <c r="E27" s="846"/>
      <c r="F27" s="846"/>
      <c r="G27" s="894"/>
      <c r="H27" s="961"/>
      <c r="I27" s="1008" t="str">
        <f>INDEX(TEMPLATE_NUMBER_POINT_FHD,B27,MATCH(TEMPLATE_SPHERE,TEMPLATE_SPHERE_LIST_FOR_NOTE,0))</f>
        <v>2.5.2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2.5.2</v>
      </c>
      <c r="M27" s="847" t="str">
        <f>IF(J27=0,"",J27)</f>
        <v>Объём приобретения электрической энергии</v>
      </c>
      <c r="N27" s="847" t="str">
        <f>IF(K27=0,"",K27)</f>
        <v/>
      </c>
      <c r="O27" s="960" t="s">
        <v>742</v>
      </c>
      <c r="P27" s="960" t="s">
        <v>736</v>
      </c>
      <c r="Q27" s="960" t="s">
        <v>2105</v>
      </c>
      <c r="R27" s="960" t="s">
        <v>736</v>
      </c>
      <c r="S27" s="960"/>
      <c r="T27" s="967" t="s">
        <v>2106</v>
      </c>
      <c r="U27" s="967" t="s">
        <v>2106</v>
      </c>
      <c r="V27" s="967" t="s">
        <v>2106</v>
      </c>
      <c r="W27" s="967" t="s">
        <v>2106</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744</v>
      </c>
      <c r="P28" s="960"/>
      <c r="Q28" s="960"/>
      <c r="R28" s="960"/>
      <c r="S28" s="960"/>
      <c r="T28" s="967" t="s">
        <v>2107</v>
      </c>
      <c r="U28" s="849"/>
      <c r="V28" s="849"/>
      <c r="W28" s="849"/>
      <c r="X28" s="846"/>
      <c r="Y28" s="1003"/>
      <c r="Z28" s="849"/>
      <c r="AA28" s="852"/>
      <c r="AB28" s="849"/>
      <c r="AC28" s="849"/>
      <c r="AD28" s="849"/>
    </row>
    <row customHeight="1" ht="27">
      <c r="A29" s="848"/>
      <c r="B29" s="902">
        <v>12</v>
      </c>
      <c r="C29" s="846">
        <v>8</v>
      </c>
      <c r="D29" s="970"/>
      <c r="E29" s="846"/>
      <c r="F29" s="846"/>
      <c r="G29" s="894"/>
      <c r="H29" s="961"/>
      <c r="I29" s="1008">
        <f>INDEX(TEMPLATE_NUMBER_POINT_FHD,B29,MATCH(TEMPLATE_SPHERE,TEMPLATE_SPHERE_LIST_FOR_NOTE,0))</f>
        <v>0</v>
      </c>
      <c r="J29" s="1008">
        <f>INDEX(TEMPLATE_DATA_POINT_FHD,B29,MATCH(TEMPLATE_SPHERE,TEMPLATE_SPHERE_LIST_FOR_NOTE,0))</f>
        <v>0</v>
      </c>
      <c r="K29" s="1008">
        <f>INDEX(TEMPLATE_NOTE_POINT_FHD,B29,MATCH(TEMPLATE_SPHERE,TEMPLATE_SPHERE_LIST_FOR_NOTE,0))</f>
        <v>0</v>
      </c>
      <c r="L29" s="847" t="str">
        <f>IF(I29=0,"",I29)</f>
        <v/>
      </c>
      <c r="M29" s="847" t="str">
        <f>IF(J29=0,"",J29)</f>
        <v/>
      </c>
      <c r="N29" s="847" t="str">
        <f>IF(K29=0,"",K29)</f>
        <v/>
      </c>
      <c r="O29" s="960" t="s">
        <v>751</v>
      </c>
      <c r="P29" s="960" t="s">
        <v>322</v>
      </c>
      <c r="Q29" s="960"/>
      <c r="R29" s="960" t="s">
        <v>322</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2108</v>
      </c>
      <c r="V29" s="849"/>
      <c r="W29" s="849" t="s">
        <v>2108</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753</v>
      </c>
      <c r="P30" s="960" t="s">
        <v>744</v>
      </c>
      <c r="Q30" s="960" t="s">
        <v>753</v>
      </c>
      <c r="R30" s="960" t="s">
        <v>744</v>
      </c>
      <c r="S30" s="960"/>
      <c r="T30" s="967" t="s">
        <v>2109</v>
      </c>
      <c r="U30" s="849" t="s">
        <v>2109</v>
      </c>
      <c r="V30" s="849" t="s">
        <v>2109</v>
      </c>
      <c r="W30" s="849" t="s">
        <v>2109</v>
      </c>
      <c r="X30" s="846"/>
      <c r="Y30" s="1003"/>
      <c r="Z30" s="849"/>
      <c r="AA30" s="852" t="s">
        <v>2110</v>
      </c>
      <c r="AB30" s="852" t="s">
        <v>2110</v>
      </c>
      <c r="AC30" s="852" t="s">
        <v>2110</v>
      </c>
      <c r="AD30" s="849"/>
    </row>
    <row customHeight="1" ht="18">
      <c r="A31" s="848"/>
      <c r="B31" s="902">
        <v>14</v>
      </c>
      <c r="C31" s="846" t="s">
        <v>2111</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2112</v>
      </c>
      <c r="P31" s="960" t="s">
        <v>747</v>
      </c>
      <c r="Q31" s="960" t="s">
        <v>2112</v>
      </c>
      <c r="R31" s="960" t="s">
        <v>747</v>
      </c>
      <c r="S31" s="960"/>
      <c r="T31" s="968" t="s">
        <v>2113</v>
      </c>
      <c r="U31" s="849" t="s">
        <v>2113</v>
      </c>
      <c r="V31" s="849" t="s">
        <v>2113</v>
      </c>
      <c r="W31" s="849" t="s">
        <v>2113</v>
      </c>
      <c r="X31" s="846"/>
      <c r="Y31" s="1003"/>
      <c r="Z31" s="849"/>
      <c r="AA31" s="852"/>
      <c r="AB31" s="852"/>
      <c r="AC31" s="852"/>
      <c r="AD31" s="849"/>
    </row>
    <row customHeight="1" ht="36">
      <c r="A32" s="848"/>
      <c r="B32" s="902">
        <v>15</v>
      </c>
      <c r="C32" s="846" t="s">
        <v>2114</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2115</v>
      </c>
      <c r="P32" s="960" t="s">
        <v>749</v>
      </c>
      <c r="Q32" s="960" t="s">
        <v>2115</v>
      </c>
      <c r="R32" s="960" t="s">
        <v>749</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2116</v>
      </c>
      <c r="V32" s="849" t="s">
        <v>2116</v>
      </c>
      <c r="W32" s="849" t="s">
        <v>2116</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755</v>
      </c>
      <c r="P33" s="960" t="s">
        <v>751</v>
      </c>
      <c r="Q33" s="960" t="s">
        <v>755</v>
      </c>
      <c r="R33" s="960" t="s">
        <v>751</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2117</v>
      </c>
      <c r="V33" s="849" t="s">
        <v>2117</v>
      </c>
      <c r="W33" s="849" t="s">
        <v>2118</v>
      </c>
      <c r="X33" s="846"/>
      <c r="Y33" s="1003"/>
      <c r="Z33" s="849"/>
      <c r="AA33" s="852" t="s">
        <v>2119</v>
      </c>
      <c r="AB33" s="852" t="s">
        <v>2119</v>
      </c>
      <c r="AC33" s="852" t="s">
        <v>2119</v>
      </c>
      <c r="AD33" s="849"/>
    </row>
    <row customHeight="1" ht="27">
      <c r="A34" s="848"/>
      <c r="B34" s="902">
        <v>17</v>
      </c>
      <c r="C34" s="846" t="s">
        <v>2120</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2121</v>
      </c>
      <c r="P34" s="960" t="s">
        <v>2103</v>
      </c>
      <c r="Q34" s="960" t="s">
        <v>2121</v>
      </c>
      <c r="R34" s="960" t="s">
        <v>2103</v>
      </c>
      <c r="S34" s="960"/>
      <c r="T34" s="969" t="s">
        <v>2122</v>
      </c>
      <c r="U34" s="849" t="s">
        <v>2122</v>
      </c>
      <c r="V34" s="849" t="s">
        <v>2122</v>
      </c>
      <c r="W34" s="849" t="s">
        <v>2123</v>
      </c>
      <c r="X34" s="846"/>
      <c r="Y34" s="1003"/>
      <c r="Z34" s="849"/>
      <c r="AA34" s="852"/>
      <c r="AB34" s="849"/>
      <c r="AC34" s="849"/>
      <c r="AD34" s="849"/>
    </row>
    <row customHeight="1" ht="45">
      <c r="A35" s="848"/>
      <c r="B35" s="902">
        <v>18</v>
      </c>
      <c r="C35" s="846" t="s">
        <v>2124</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2125</v>
      </c>
      <c r="P35" s="960" t="s">
        <v>2105</v>
      </c>
      <c r="Q35" s="960" t="s">
        <v>2125</v>
      </c>
      <c r="R35" s="960" t="s">
        <v>2105</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2126</v>
      </c>
      <c r="V35" s="849" t="s">
        <v>2126</v>
      </c>
      <c r="W35" s="849" t="s">
        <v>2126</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757</v>
      </c>
      <c r="P36" s="960" t="s">
        <v>753</v>
      </c>
      <c r="Q36" s="960" t="s">
        <v>757</v>
      </c>
      <c r="R36" s="960" t="s">
        <v>753</v>
      </c>
      <c r="S36" s="960"/>
      <c r="T36" s="967" t="s">
        <v>2127</v>
      </c>
      <c r="U36" s="849" t="s">
        <v>2127</v>
      </c>
      <c r="V36" s="849" t="s">
        <v>2127</v>
      </c>
      <c r="W36" s="849" t="s">
        <v>2127</v>
      </c>
      <c r="X36" s="846"/>
      <c r="Y36" s="1003"/>
      <c r="Z36" s="849"/>
      <c r="AA36" s="852"/>
      <c r="AB36" s="849"/>
      <c r="AC36" s="849"/>
      <c r="AD36" s="849"/>
    </row>
    <row customHeight="1" ht="18">
      <c r="A37" s="848"/>
      <c r="B37" s="902">
        <v>20</v>
      </c>
      <c r="C37" s="846" t="s">
        <v>2128</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2129</v>
      </c>
      <c r="P37" s="960" t="s">
        <v>2112</v>
      </c>
      <c r="Q37" s="960" t="s">
        <v>2129</v>
      </c>
      <c r="R37" s="960" t="s">
        <v>2112</v>
      </c>
      <c r="S37" s="960"/>
      <c r="T37" s="967" t="s">
        <v>2130</v>
      </c>
      <c r="U37" s="849" t="s">
        <v>2130</v>
      </c>
      <c r="V37" s="849" t="s">
        <v>2130</v>
      </c>
      <c r="W37" s="849" t="s">
        <v>2130</v>
      </c>
      <c r="X37" s="846"/>
      <c r="Y37" s="1003"/>
      <c r="Z37" s="849"/>
      <c r="AA37" s="852"/>
      <c r="AB37" s="849"/>
      <c r="AC37" s="849"/>
      <c r="AD37" s="849"/>
    </row>
    <row customHeight="1" ht="18">
      <c r="A38" s="848"/>
      <c r="B38" s="902">
        <v>21</v>
      </c>
      <c r="C38" s="846" t="s">
        <v>2131</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2132</v>
      </c>
      <c r="P38" s="960" t="s">
        <v>2115</v>
      </c>
      <c r="Q38" s="960" t="s">
        <v>2132</v>
      </c>
      <c r="R38" s="960" t="s">
        <v>2115</v>
      </c>
      <c r="S38" s="960"/>
      <c r="T38" s="967" t="s">
        <v>2133</v>
      </c>
      <c r="U38" s="849" t="s">
        <v>2133</v>
      </c>
      <c r="V38" s="849" t="s">
        <v>2133</v>
      </c>
      <c r="W38" s="849" t="s">
        <v>2133</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регулируемых видов деятельности в сфере горячего водоснабжения</v>
      </c>
      <c r="N39" s="847" t="str">
        <f>IF(K39=0,"",K39)</f>
        <v/>
      </c>
      <c r="O39" s="960" t="s">
        <v>761</v>
      </c>
      <c r="P39" s="960" t="s">
        <v>755</v>
      </c>
      <c r="Q39" s="960" t="s">
        <v>761</v>
      </c>
      <c r="R39" s="960" t="s">
        <v>755</v>
      </c>
      <c r="S39" s="960"/>
      <c r="T39" s="967" t="s">
        <v>2134</v>
      </c>
      <c r="U39" s="849" t="s">
        <v>2135</v>
      </c>
      <c r="V39" s="849" t="s">
        <v>2136</v>
      </c>
      <c r="W39" s="849" t="s">
        <v>2137</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2138</v>
      </c>
      <c r="P40" s="960" t="s">
        <v>757</v>
      </c>
      <c r="Q40" s="960" t="s">
        <v>2138</v>
      </c>
      <c r="R40" s="960" t="s">
        <v>757</v>
      </c>
      <c r="S40" s="960"/>
      <c r="T40" s="846" t="s">
        <v>2139</v>
      </c>
      <c r="U40" s="846" t="s">
        <v>2139</v>
      </c>
      <c r="V40" s="846" t="s">
        <v>2139</v>
      </c>
      <c r="W40" s="846" t="s">
        <v>2139</v>
      </c>
      <c r="X40" s="846"/>
      <c r="Y40" s="1003"/>
      <c r="Z40" s="849" t="s">
        <v>2140</v>
      </c>
      <c r="AA40" s="852" t="s">
        <v>2140</v>
      </c>
      <c r="AB40" s="852" t="s">
        <v>2140</v>
      </c>
      <c r="AC40" s="852" t="s">
        <v>2140</v>
      </c>
      <c r="AD40" s="849"/>
    </row>
    <row customHeight="1" ht="27">
      <c r="A41" s="848"/>
      <c r="B41" s="902">
        <v>24</v>
      </c>
      <c r="C41" s="846" t="s">
        <v>2141</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2142</v>
      </c>
      <c r="P41" s="960" t="s">
        <v>2129</v>
      </c>
      <c r="Q41" s="960" t="s">
        <v>2142</v>
      </c>
      <c r="R41" s="960" t="s">
        <v>2129</v>
      </c>
      <c r="S41" s="960"/>
      <c r="T41" s="846" t="s">
        <v>2143</v>
      </c>
      <c r="U41" s="846" t="s">
        <v>2143</v>
      </c>
      <c r="V41" s="846" t="s">
        <v>2143</v>
      </c>
      <c r="W41" s="846" t="s">
        <v>2143</v>
      </c>
      <c r="X41" s="846"/>
      <c r="Y41" s="1003"/>
      <c r="Z41" s="849" t="s">
        <v>2144</v>
      </c>
      <c r="AA41" s="849" t="s">
        <v>2144</v>
      </c>
      <c r="AB41" s="849" t="s">
        <v>2144</v>
      </c>
      <c r="AC41" s="849" t="s">
        <v>2144</v>
      </c>
      <c r="AD41" s="849"/>
    </row>
    <row customHeight="1" ht="27">
      <c r="A42" s="848"/>
      <c r="B42" s="902">
        <v>25</v>
      </c>
      <c r="C42" s="846" t="s">
        <v>2145</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2146</v>
      </c>
      <c r="P42" s="960" t="s">
        <v>2132</v>
      </c>
      <c r="Q42" s="960" t="s">
        <v>2146</v>
      </c>
      <c r="R42" s="960" t="s">
        <v>2132</v>
      </c>
      <c r="S42" s="960"/>
      <c r="T42" s="846" t="s">
        <v>2147</v>
      </c>
      <c r="U42" s="846" t="s">
        <v>2147</v>
      </c>
      <c r="V42" s="846" t="s">
        <v>2147</v>
      </c>
      <c r="W42" s="846" t="s">
        <v>2147</v>
      </c>
      <c r="X42" s="846"/>
      <c r="Y42" s="1003"/>
      <c r="Z42" s="849" t="s">
        <v>2148</v>
      </c>
      <c r="AA42" s="849" t="s">
        <v>2148</v>
      </c>
      <c r="AB42" s="849" t="s">
        <v>2148</v>
      </c>
      <c r="AC42" s="849" t="s">
        <v>2148</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2149</v>
      </c>
      <c r="P43" s="960" t="s">
        <v>761</v>
      </c>
      <c r="Q43" s="960" t="s">
        <v>2149</v>
      </c>
      <c r="R43" s="960" t="s">
        <v>761</v>
      </c>
      <c r="S43" s="960"/>
      <c r="T43" s="846" t="s">
        <v>2150</v>
      </c>
      <c r="U43" s="846" t="s">
        <v>2150</v>
      </c>
      <c r="V43" s="846" t="s">
        <v>2150</v>
      </c>
      <c r="W43" s="846" t="s">
        <v>2150</v>
      </c>
      <c r="X43" s="846"/>
      <c r="Y43" s="1003"/>
      <c r="Z43" s="849" t="s">
        <v>2151</v>
      </c>
      <c r="AA43" s="849" t="s">
        <v>2151</v>
      </c>
      <c r="AB43" s="849" t="s">
        <v>2151</v>
      </c>
      <c r="AC43" s="849" t="s">
        <v>2151</v>
      </c>
      <c r="AD43" s="849"/>
    </row>
    <row customHeight="1" ht="27">
      <c r="A44" s="848"/>
      <c r="B44" s="902">
        <v>27</v>
      </c>
      <c r="C44" s="846" t="s">
        <v>2152</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2153</v>
      </c>
      <c r="P44" s="960" t="s">
        <v>2154</v>
      </c>
      <c r="Q44" s="960" t="s">
        <v>2153</v>
      </c>
      <c r="R44" s="960" t="s">
        <v>2154</v>
      </c>
      <c r="S44" s="960"/>
      <c r="T44" s="846" t="s">
        <v>2143</v>
      </c>
      <c r="U44" s="846" t="s">
        <v>2143</v>
      </c>
      <c r="V44" s="846" t="s">
        <v>2143</v>
      </c>
      <c r="W44" s="846" t="s">
        <v>2143</v>
      </c>
      <c r="X44" s="846"/>
      <c r="Y44" s="1003"/>
      <c r="Z44" s="849" t="s">
        <v>2155</v>
      </c>
      <c r="AA44" s="849" t="s">
        <v>2155</v>
      </c>
      <c r="AB44" s="849" t="s">
        <v>2155</v>
      </c>
      <c r="AC44" s="849" t="s">
        <v>2155</v>
      </c>
      <c r="AD44" s="849"/>
    </row>
    <row customHeight="1" ht="27">
      <c r="A45" s="848"/>
      <c r="B45" s="902">
        <v>28</v>
      </c>
      <c r="C45" s="846" t="s">
        <v>2156</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2157</v>
      </c>
      <c r="P45" s="960" t="s">
        <v>2158</v>
      </c>
      <c r="Q45" s="960" t="s">
        <v>2157</v>
      </c>
      <c r="R45" s="960" t="s">
        <v>2158</v>
      </c>
      <c r="S45" s="960"/>
      <c r="T45" s="846" t="s">
        <v>2147</v>
      </c>
      <c r="U45" s="846" t="s">
        <v>2147</v>
      </c>
      <c r="V45" s="846" t="s">
        <v>2147</v>
      </c>
      <c r="W45" s="846" t="s">
        <v>2147</v>
      </c>
      <c r="X45" s="846"/>
      <c r="Y45" s="1003"/>
      <c r="Z45" s="849" t="s">
        <v>2159</v>
      </c>
      <c r="AA45" s="849" t="s">
        <v>2159</v>
      </c>
      <c r="AB45" s="849" t="s">
        <v>2159</v>
      </c>
      <c r="AC45" s="849" t="s">
        <v>2159</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2160</v>
      </c>
      <c r="P46" s="960" t="s">
        <v>2138</v>
      </c>
      <c r="Q46" s="960" t="s">
        <v>2160</v>
      </c>
      <c r="R46" s="960" t="s">
        <v>2138</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2161</v>
      </c>
      <c r="V46" s="846" t="s">
        <v>2161</v>
      </c>
      <c r="W46" s="846" t="s">
        <v>2161</v>
      </c>
      <c r="X46" s="846"/>
      <c r="Y46" s="1003"/>
      <c r="Z46" s="849" t="s">
        <v>2162</v>
      </c>
      <c r="AA46" s="849" t="s">
        <v>2163</v>
      </c>
      <c r="AB46" s="849" t="s">
        <v>2163</v>
      </c>
      <c r="AC46" s="849" t="s">
        <v>2163</v>
      </c>
      <c r="AD46" s="849"/>
    </row>
    <row customHeight="1" ht="54">
      <c r="A47" s="848"/>
      <c r="B47" s="902">
        <v>30</v>
      </c>
      <c r="C47" s="846" t="s">
        <v>2164</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2165</v>
      </c>
      <c r="P47" s="960" t="s">
        <v>2142</v>
      </c>
      <c r="Q47" s="960" t="s">
        <v>2165</v>
      </c>
      <c r="R47" s="960" t="s">
        <v>2142</v>
      </c>
      <c r="S47" s="960"/>
      <c r="T47" s="846" t="s">
        <v>2166</v>
      </c>
      <c r="U47" s="846" t="s">
        <v>2166</v>
      </c>
      <c r="V47" s="846" t="s">
        <v>2166</v>
      </c>
      <c r="W47" s="846" t="s">
        <v>2166</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2.13</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2.13</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2149</v>
      </c>
      <c r="Q48" s="960" t="s">
        <v>2167</v>
      </c>
      <c r="R48" s="960" t="s">
        <v>2149</v>
      </c>
      <c r="S48" s="960"/>
      <c r="T48" s="846"/>
      <c r="U48" s="846" t="s">
        <v>2168</v>
      </c>
      <c r="V48" s="846" t="s">
        <v>2169</v>
      </c>
      <c r="W48" s="846" t="s">
        <v>2169</v>
      </c>
      <c r="X48" s="846"/>
      <c r="Y48" s="1003"/>
      <c r="Z48" s="849"/>
      <c r="AA48" s="852" t="s">
        <v>2163</v>
      </c>
      <c r="AB48" s="852" t="s">
        <v>2163</v>
      </c>
      <c r="AC48" s="852" t="s">
        <v>2163</v>
      </c>
      <c r="AD48" s="849"/>
    </row>
    <row customHeight="1" ht="54">
      <c r="A49" s="848"/>
      <c r="B49" s="902">
        <v>32</v>
      </c>
      <c r="C49" s="846" t="s">
        <v>2170</v>
      </c>
      <c r="D49" s="970"/>
      <c r="E49" s="846"/>
      <c r="F49" s="846"/>
      <c r="G49" s="846"/>
      <c r="H49" s="894"/>
      <c r="I49" s="1008" t="str">
        <f>INDEX(TEMPLATE_NUMBER_POINT_FHD,B49,MATCH(TEMPLATE_SPHERE,TEMPLATE_SPHERE_LIST_FOR_NOTE,0))</f>
        <v>2.13.1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2.13.1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2153</v>
      </c>
      <c r="Q49" s="960" t="s">
        <v>2171</v>
      </c>
      <c r="R49" s="960" t="s">
        <v>2153</v>
      </c>
      <c r="S49" s="960"/>
      <c r="T49" s="846"/>
      <c r="U49" s="846" t="s">
        <v>2166</v>
      </c>
      <c r="V49" s="846" t="s">
        <v>2166</v>
      </c>
      <c r="W49" s="846" t="s">
        <v>2166</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2.14</v>
      </c>
      <c r="J50" s="100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2.14</v>
      </c>
      <c r="M50" s="84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2167</v>
      </c>
      <c r="P50" s="960" t="s">
        <v>2160</v>
      </c>
      <c r="Q50" s="960" t="s">
        <v>2172</v>
      </c>
      <c r="R50" s="960" t="s">
        <v>2160</v>
      </c>
      <c r="S50" s="960"/>
      <c r="T50" s="846" t="s">
        <v>2173</v>
      </c>
      <c r="U50" s="846" t="s">
        <v>2174</v>
      </c>
      <c r="V50" s="846" t="s">
        <v>2175</v>
      </c>
      <c r="W50" s="846" t="s">
        <v>2176</v>
      </c>
      <c r="X50" s="846"/>
      <c r="Y50" s="1003"/>
      <c r="Z50" s="849" t="s">
        <v>2177</v>
      </c>
      <c r="AA50" s="852" t="s">
        <v>2178</v>
      </c>
      <c r="AB50" s="852" t="s">
        <v>2178</v>
      </c>
      <c r="AC50" s="852" t="s">
        <v>2178</v>
      </c>
      <c r="AD50" s="849"/>
    </row>
    <row customHeight="1" ht="27">
      <c r="A51" s="848"/>
      <c r="B51" s="902">
        <v>34</v>
      </c>
      <c r="C51" s="846" t="s">
        <v>2179</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91</v>
      </c>
      <c r="P51" s="960"/>
      <c r="Q51" s="960"/>
      <c r="R51" s="960"/>
      <c r="S51" s="960"/>
      <c r="T51" s="846" t="s">
        <v>2180</v>
      </c>
      <c r="U51" s="846"/>
      <c r="V51" s="846"/>
      <c r="W51" s="846"/>
      <c r="X51" s="846"/>
      <c r="Y51" s="1003"/>
      <c r="Z51" s="849"/>
      <c r="AA51" s="852"/>
      <c r="AB51" s="852"/>
      <c r="AC51" s="852"/>
      <c r="AD51" s="849"/>
    </row>
    <row customHeight="1" ht="36">
      <c r="A52" s="848"/>
      <c r="B52" s="902">
        <v>35</v>
      </c>
      <c r="C52" s="846" t="s">
        <v>2073</v>
      </c>
      <c r="D52" s="970" t="s">
        <v>2073</v>
      </c>
      <c r="E52" s="846" t="s">
        <v>2073</v>
      </c>
      <c r="F52" s="846" t="s">
        <v>2073</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горячего водоснабжения, в том числе:</v>
      </c>
      <c r="N52" s="847" t="str">
        <f>IF(K52=0,"",K52)</f>
        <v>Указывается общая сумма чистой прибыли, полученной от регулируемого вида деятельности.</v>
      </c>
      <c r="O52" s="960" t="s">
        <v>92</v>
      </c>
      <c r="P52" s="960" t="s">
        <v>91</v>
      </c>
      <c r="Q52" s="960" t="s">
        <v>91</v>
      </c>
      <c r="R52" s="960" t="s">
        <v>91</v>
      </c>
      <c r="S52" s="960"/>
      <c r="T52" s="846" t="s">
        <v>2181</v>
      </c>
      <c r="U52" s="846" t="s">
        <v>2182</v>
      </c>
      <c r="V52" s="846" t="s">
        <v>2183</v>
      </c>
      <c r="W52" s="846" t="s">
        <v>2184</v>
      </c>
      <c r="X52" s="846"/>
      <c r="Y52" s="1003"/>
      <c r="Z52" s="849" t="s">
        <v>765</v>
      </c>
      <c r="AA52" s="852" t="s">
        <v>765</v>
      </c>
      <c r="AB52" s="852" t="s">
        <v>765</v>
      </c>
      <c r="AC52" s="852" t="s">
        <v>765</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769</v>
      </c>
      <c r="P53" s="960" t="s">
        <v>336</v>
      </c>
      <c r="Q53" s="960" t="s">
        <v>336</v>
      </c>
      <c r="R53" s="960" t="s">
        <v>336</v>
      </c>
      <c r="S53" s="960"/>
      <c r="T53" s="846" t="s">
        <v>2185</v>
      </c>
      <c r="U53" s="846" t="s">
        <v>2185</v>
      </c>
      <c r="V53" s="846" t="s">
        <v>2185</v>
      </c>
      <c r="W53" s="846" t="s">
        <v>2185</v>
      </c>
      <c r="X53" s="846"/>
      <c r="Y53" s="1003"/>
      <c r="Z53" s="849"/>
      <c r="AA53" s="852"/>
      <c r="AB53" s="849"/>
      <c r="AC53" s="849"/>
      <c r="AD53" s="849"/>
    </row>
    <row customHeight="1" ht="18">
      <c r="A54" s="848"/>
      <c r="B54" s="902">
        <v>37</v>
      </c>
      <c r="C54" s="846" t="s">
        <v>2079</v>
      </c>
      <c r="D54" s="970" t="s">
        <v>2079</v>
      </c>
      <c r="E54" s="846" t="s">
        <v>2079</v>
      </c>
      <c r="F54" s="846" t="s">
        <v>2079</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112</v>
      </c>
      <c r="P54" s="960" t="s">
        <v>92</v>
      </c>
      <c r="Q54" s="960" t="s">
        <v>92</v>
      </c>
      <c r="R54" s="960" t="s">
        <v>92</v>
      </c>
      <c r="S54" s="960"/>
      <c r="T54" s="846" t="s">
        <v>767</v>
      </c>
      <c r="U54" s="846" t="s">
        <v>767</v>
      </c>
      <c r="V54" s="846" t="s">
        <v>767</v>
      </c>
      <c r="W54" s="846" t="s">
        <v>767</v>
      </c>
      <c r="X54" s="846"/>
      <c r="Y54" s="1003"/>
      <c r="Z54" s="849" t="s">
        <v>768</v>
      </c>
      <c r="AA54" s="849" t="s">
        <v>768</v>
      </c>
      <c r="AB54" s="849" t="s">
        <v>768</v>
      </c>
      <c r="AC54" s="849" t="s">
        <v>768</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325</v>
      </c>
      <c r="P55" s="960" t="s">
        <v>769</v>
      </c>
      <c r="Q55" s="960" t="s">
        <v>769</v>
      </c>
      <c r="R55" s="960" t="s">
        <v>769</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2186</v>
      </c>
      <c r="V55" s="846" t="s">
        <v>2186</v>
      </c>
      <c r="W55" s="846" t="s">
        <v>2186</v>
      </c>
      <c r="X55" s="846"/>
      <c r="Y55" s="1003"/>
      <c r="Z55" s="849" t="s">
        <v>2187</v>
      </c>
      <c r="AA55" s="849" t="s">
        <v>2187</v>
      </c>
      <c r="AB55" s="849" t="s">
        <v>2187</v>
      </c>
      <c r="AC55" s="849" t="s">
        <v>2187</v>
      </c>
      <c r="AD55" s="849"/>
    </row>
    <row customHeight="1" ht="27">
      <c r="A56" s="848"/>
      <c r="B56" s="902">
        <v>39</v>
      </c>
      <c r="C56" s="846" t="s">
        <v>1037</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1180</v>
      </c>
      <c r="P56" s="960" t="s">
        <v>772</v>
      </c>
      <c r="Q56" s="960" t="s">
        <v>772</v>
      </c>
      <c r="R56" s="960" t="s">
        <v>772</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2188</v>
      </c>
      <c r="V56" s="846" t="s">
        <v>2188</v>
      </c>
      <c r="W56" s="846" t="s">
        <v>2188</v>
      </c>
      <c r="X56" s="846"/>
      <c r="Y56" s="1003"/>
      <c r="Z56" s="849" t="s">
        <v>774</v>
      </c>
      <c r="AA56" s="849" t="s">
        <v>774</v>
      </c>
      <c r="AB56" s="849" t="s">
        <v>774</v>
      </c>
      <c r="AC56" s="849" t="s">
        <v>774</v>
      </c>
      <c r="AD56" s="849"/>
    </row>
    <row customHeight="1" ht="27">
      <c r="A57" s="848"/>
      <c r="B57" s="902">
        <v>40</v>
      </c>
      <c r="C57" s="846" t="s">
        <v>1039</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2189</v>
      </c>
      <c r="P57" s="960" t="s">
        <v>775</v>
      </c>
      <c r="Q57" s="960" t="s">
        <v>775</v>
      </c>
      <c r="R57" s="960" t="s">
        <v>775</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2190</v>
      </c>
      <c r="V57" s="846" t="s">
        <v>2190</v>
      </c>
      <c r="W57" s="846" t="s">
        <v>2190</v>
      </c>
      <c r="X57" s="846"/>
      <c r="Y57" s="1003"/>
      <c r="Z57" s="849" t="s">
        <v>777</v>
      </c>
      <c r="AA57" s="849" t="s">
        <v>777</v>
      </c>
      <c r="AB57" s="849" t="s">
        <v>777</v>
      </c>
      <c r="AC57" s="849" t="s">
        <v>777</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897</v>
      </c>
      <c r="P58" s="960" t="s">
        <v>811</v>
      </c>
      <c r="Q58" s="960" t="s">
        <v>811</v>
      </c>
      <c r="R58" s="960" t="s">
        <v>811</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2191</v>
      </c>
      <c r="V58" s="846" t="s">
        <v>2191</v>
      </c>
      <c r="W58" s="846" t="s">
        <v>2191</v>
      </c>
      <c r="X58" s="846"/>
      <c r="Y58" s="1003"/>
      <c r="Z58" s="849"/>
      <c r="AA58" s="852"/>
      <c r="AB58" s="849"/>
      <c r="AC58" s="849"/>
      <c r="AD58" s="849"/>
    </row>
    <row customHeight="1" ht="36">
      <c r="A59" s="848"/>
      <c r="B59" s="902">
        <v>42</v>
      </c>
      <c r="C59" s="846">
        <v>3</v>
      </c>
      <c r="D59" s="970" t="s">
        <v>2179</v>
      </c>
      <c r="E59" s="846" t="s">
        <v>2179</v>
      </c>
      <c r="F59" s="846" t="s">
        <v>2179</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горячего водоснабжения</v>
      </c>
      <c r="N59" s="847" t="str">
        <f>IF(K59=0,"",K59)</f>
        <v/>
      </c>
      <c r="O59" s="960"/>
      <c r="P59" s="960" t="s">
        <v>112</v>
      </c>
      <c r="Q59" s="960" t="s">
        <v>112</v>
      </c>
      <c r="R59" s="960" t="s">
        <v>112</v>
      </c>
      <c r="S59" s="960"/>
      <c r="T59" s="846"/>
      <c r="U59" s="846" t="s">
        <v>2192</v>
      </c>
      <c r="V59" s="846" t="s">
        <v>2193</v>
      </c>
      <c r="W59" s="846" t="s">
        <v>2194</v>
      </c>
      <c r="X59" s="846"/>
      <c r="Y59" s="1003"/>
      <c r="Z59" s="849"/>
      <c r="AA59" s="852"/>
      <c r="AB59" s="849"/>
      <c r="AC59" s="849"/>
      <c r="AD59" s="849"/>
    </row>
    <row customHeight="1" ht="81">
      <c r="A60" s="848"/>
      <c r="B60" s="902">
        <v>43</v>
      </c>
      <c r="C60" s="846" t="s">
        <v>2195</v>
      </c>
      <c r="D60" s="970" t="s">
        <v>2195</v>
      </c>
      <c r="E60" s="846" t="s">
        <v>2195</v>
      </c>
      <c r="F60" s="846" t="s">
        <v>2195</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0" t="s">
        <v>93</v>
      </c>
      <c r="P60" s="960" t="s">
        <v>93</v>
      </c>
      <c r="Q60" s="960" t="s">
        <v>93</v>
      </c>
      <c r="R60" s="960" t="s">
        <v>93</v>
      </c>
      <c r="S60" s="960"/>
      <c r="T60" s="846" t="s">
        <v>645</v>
      </c>
      <c r="U60" s="846" t="s">
        <v>645</v>
      </c>
      <c r="V60" s="846" t="s">
        <v>645</v>
      </c>
      <c r="W60" s="846" t="s">
        <v>645</v>
      </c>
      <c r="X60" s="846"/>
      <c r="Y60" s="1003"/>
      <c r="Z60" s="849" t="s">
        <v>2196</v>
      </c>
      <c r="AA60" s="852" t="s">
        <v>2197</v>
      </c>
      <c r="AB60" s="849" t="s">
        <v>2198</v>
      </c>
      <c r="AC60" s="849" t="s">
        <v>2197</v>
      </c>
      <c r="AD60" s="849"/>
    </row>
    <row customHeight="1" ht="9">
      <c r="A61" s="848"/>
      <c r="B61" s="902">
        <v>44</v>
      </c>
      <c r="C61" s="846"/>
      <c r="D61" s="970" t="s">
        <v>2199</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94</v>
      </c>
      <c r="Q61" s="960"/>
      <c r="R61" s="960"/>
      <c r="S61" s="960"/>
      <c r="T61" s="846"/>
      <c r="U61" s="846" t="s">
        <v>2200</v>
      </c>
      <c r="V61" s="846"/>
      <c r="W61" s="846"/>
      <c r="X61" s="846"/>
      <c r="Y61" s="1003"/>
      <c r="Z61" s="849"/>
      <c r="AA61" s="852"/>
      <c r="AB61" s="849"/>
      <c r="AC61" s="849"/>
      <c r="AD61" s="849"/>
    </row>
    <row customHeight="1" ht="9">
      <c r="A62" s="848"/>
      <c r="B62" s="902">
        <v>45</v>
      </c>
      <c r="C62" s="846"/>
      <c r="D62" s="970" t="s">
        <v>2201</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113</v>
      </c>
      <c r="Q62" s="960"/>
      <c r="R62" s="960"/>
      <c r="S62" s="960"/>
      <c r="T62" s="846"/>
      <c r="U62" s="846" t="s">
        <v>2202</v>
      </c>
      <c r="V62" s="846"/>
      <c r="W62" s="846"/>
      <c r="X62" s="846"/>
      <c r="Y62" s="1003"/>
      <c r="Z62" s="849"/>
      <c r="AA62" s="852"/>
      <c r="AB62" s="849"/>
      <c r="AC62" s="849"/>
      <c r="AD62" s="849"/>
    </row>
    <row customHeight="1" ht="18">
      <c r="A63" s="848"/>
      <c r="B63" s="902">
        <v>46</v>
      </c>
      <c r="C63" s="846"/>
      <c r="D63" s="970" t="s">
        <v>2203</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149</v>
      </c>
      <c r="Q63" s="960"/>
      <c r="R63" s="960"/>
      <c r="S63" s="960"/>
      <c r="T63" s="846"/>
      <c r="U63" s="846" t="s">
        <v>2204</v>
      </c>
      <c r="V63" s="846"/>
      <c r="W63" s="846"/>
      <c r="X63" s="846"/>
      <c r="Y63" s="1003"/>
      <c r="Z63" s="849"/>
      <c r="AA63" s="852"/>
      <c r="AB63" s="849"/>
      <c r="AC63" s="849"/>
      <c r="AD63" s="849"/>
    </row>
    <row customHeight="1" ht="18">
      <c r="A64" s="848"/>
      <c r="B64" s="902">
        <v>47</v>
      </c>
      <c r="C64" s="846"/>
      <c r="D64" s="970" t="s">
        <v>2205</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150</v>
      </c>
      <c r="Q64" s="960"/>
      <c r="R64" s="960"/>
      <c r="S64" s="960"/>
      <c r="T64" s="846"/>
      <c r="U64" s="846" t="s">
        <v>2206</v>
      </c>
      <c r="V64" s="846"/>
      <c r="W64" s="846"/>
      <c r="X64" s="846"/>
      <c r="Y64" s="1003"/>
      <c r="Z64" s="849"/>
      <c r="AA64" s="852" t="s">
        <v>2207</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2120</v>
      </c>
      <c r="Q65" s="960"/>
      <c r="R65" s="960"/>
      <c r="S65" s="960"/>
      <c r="T65" s="846"/>
      <c r="U65" s="846" t="s">
        <v>2208</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2124</v>
      </c>
      <c r="Q66" s="960"/>
      <c r="R66" s="960"/>
      <c r="S66" s="960"/>
      <c r="T66" s="846"/>
      <c r="U66" s="846" t="s">
        <v>2209</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2210</v>
      </c>
      <c r="Q67" s="960"/>
      <c r="R67" s="960"/>
      <c r="S67" s="960"/>
      <c r="T67" s="846"/>
      <c r="U67" s="846" t="s">
        <v>2211</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2212</v>
      </c>
      <c r="Q68" s="960"/>
      <c r="R68" s="960"/>
      <c r="S68" s="960"/>
      <c r="T68" s="846"/>
      <c r="U68" s="846" t="s">
        <v>2213</v>
      </c>
      <c r="V68" s="846"/>
      <c r="W68" s="846"/>
      <c r="X68" s="846"/>
      <c r="Y68" s="1003"/>
      <c r="Z68" s="849"/>
      <c r="AA68" s="852"/>
      <c r="AB68" s="849"/>
      <c r="AC68" s="849"/>
      <c r="AD68" s="849"/>
    </row>
    <row customHeight="1" ht="9">
      <c r="A69" s="848"/>
      <c r="B69" s="902">
        <v>52</v>
      </c>
      <c r="C69" s="846"/>
      <c r="D69" s="970" t="s">
        <v>2214</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151</v>
      </c>
      <c r="Q69" s="960"/>
      <c r="R69" s="960"/>
      <c r="S69" s="960"/>
      <c r="T69" s="846"/>
      <c r="U69" s="846" t="s">
        <v>2215</v>
      </c>
      <c r="V69" s="846"/>
      <c r="W69" s="846"/>
      <c r="X69" s="846"/>
      <c r="Y69" s="1003"/>
      <c r="Z69" s="849"/>
      <c r="AA69" s="852"/>
      <c r="AB69" s="849"/>
      <c r="AC69" s="849"/>
      <c r="AD69" s="849"/>
    </row>
    <row customHeight="1" ht="27">
      <c r="A70" s="848"/>
      <c r="B70" s="902">
        <v>53</v>
      </c>
      <c r="C70" s="846"/>
      <c r="D70" s="970"/>
      <c r="E70" s="846" t="s">
        <v>2199</v>
      </c>
      <c r="F70" s="846"/>
      <c r="G70" s="846"/>
      <c r="H70" s="894"/>
      <c r="I70" s="1008" t="str">
        <f>INDEX(TEMPLATE_NUMBER_POINT_FHD,B70,MATCH(TEMPLATE_SPHERE,TEMPLATE_SPHERE_LIST_FOR_NOTE,0))</f>
        <v>7</v>
      </c>
      <c r="J70" s="1008" t="str">
        <f>INDEX(TEMPLATE_DATA_POINT_FHD,B70,MATCH(TEMPLATE_SPHERE,TEMPLATE_SPHERE_LIST_FOR_NOTE,0))</f>
        <v>Объём приобретаемой холодной воды, используемой для горячего водоснабжения</v>
      </c>
      <c r="K70" s="1008">
        <f>INDEX(TEMPLATE_NOTE_POINT_FHD,B70,MATCH(TEMPLATE_SPHERE,TEMPLATE_SPHERE_LIST_FOR_NOTE,0))</f>
        <v>0</v>
      </c>
      <c r="L70" s="847" t="str">
        <f>IF(I70=0,"",I70)</f>
        <v>7</v>
      </c>
      <c r="M70" s="847" t="str">
        <f>IF(J70=0,"",J70)</f>
        <v>Объём приобретаемой холодной воды, используемой для горячего водоснабжения</v>
      </c>
      <c r="N70" s="847" t="str">
        <f>IF(K70=0,"",K70)</f>
        <v/>
      </c>
      <c r="O70" s="960"/>
      <c r="P70" s="960"/>
      <c r="Q70" s="960" t="s">
        <v>94</v>
      </c>
      <c r="R70" s="960"/>
      <c r="S70" s="960"/>
      <c r="T70" s="846"/>
      <c r="U70" s="846"/>
      <c r="V70" s="846" t="s">
        <v>2216</v>
      </c>
      <c r="W70" s="846"/>
      <c r="X70" s="846"/>
      <c r="Y70" s="1003"/>
      <c r="Z70" s="849"/>
      <c r="AA70" s="852"/>
      <c r="AB70" s="849"/>
      <c r="AC70" s="849"/>
      <c r="AD70" s="849"/>
    </row>
    <row customHeight="1" ht="36">
      <c r="A71" s="848"/>
      <c r="B71" s="902">
        <v>54</v>
      </c>
      <c r="C71" s="846"/>
      <c r="D71" s="970"/>
      <c r="E71" s="846" t="s">
        <v>2201</v>
      </c>
      <c r="F71" s="846"/>
      <c r="G71" s="846"/>
      <c r="H71" s="894"/>
      <c r="I71" s="1008" t="str">
        <f>INDEX(TEMPLATE_NUMBER_POINT_FHD,B71,MATCH(TEMPLATE_SPHERE,TEMPLATE_SPHERE_LIST_FOR_NOTE,0))</f>
        <v>8</v>
      </c>
      <c r="J71" s="100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8">
        <f>INDEX(TEMPLATE_NOTE_POINT_FHD,B71,MATCH(TEMPLATE_SPHERE,TEMPLATE_SPHERE_LIST_FOR_NOTE,0))</f>
        <v>0</v>
      </c>
      <c r="L71" s="847" t="str">
        <f>IF(I71=0,"",I71)</f>
        <v>8</v>
      </c>
      <c r="M71" s="847" t="str">
        <f>IF(J71=0,"",J71)</f>
        <v>Объём холодной воды, получаемой с применением собственных источников водозабора (скважин) и используемой для горячего водоснабжения</v>
      </c>
      <c r="N71" s="847" t="str">
        <f>IF(K71=0,"",K71)</f>
        <v/>
      </c>
      <c r="O71" s="960"/>
      <c r="P71" s="960"/>
      <c r="Q71" s="960" t="s">
        <v>113</v>
      </c>
      <c r="R71" s="960"/>
      <c r="S71" s="960"/>
      <c r="T71" s="846"/>
      <c r="U71" s="846"/>
      <c r="V71" s="846" t="s">
        <v>2217</v>
      </c>
      <c r="W71" s="846"/>
      <c r="X71" s="846"/>
      <c r="Y71" s="1003"/>
      <c r="Z71" s="849"/>
      <c r="AA71" s="852"/>
      <c r="AB71" s="849"/>
      <c r="AC71" s="849"/>
      <c r="AD71" s="849"/>
    </row>
    <row customHeight="1" ht="27">
      <c r="A72" s="848"/>
      <c r="B72" s="902">
        <v>55</v>
      </c>
      <c r="C72" s="846"/>
      <c r="D72" s="970"/>
      <c r="E72" s="846" t="s">
        <v>2203</v>
      </c>
      <c r="F72" s="846"/>
      <c r="G72" s="846"/>
      <c r="H72" s="894"/>
      <c r="I72" s="1008" t="str">
        <f>INDEX(TEMPLATE_NUMBER_POINT_FHD,B72,MATCH(TEMPLATE_SPHERE,TEMPLATE_SPHERE_LIST_FOR_NOTE,0))</f>
        <v>9</v>
      </c>
      <c r="J72" s="1008" t="str">
        <f>INDEX(TEMPLATE_DATA_POINT_FHD,B72,MATCH(TEMPLATE_SPHERE,TEMPLATE_SPHERE_LIST_FOR_NOTE,0))</f>
        <v>Объём приобретаемой тепловой энергии (мощности), используемой для горячего водоснабжения</v>
      </c>
      <c r="K72" s="1008">
        <f>INDEX(TEMPLATE_NOTE_POINT_FHD,B72,MATCH(TEMPLATE_SPHERE,TEMPLATE_SPHERE_LIST_FOR_NOTE,0))</f>
        <v>0</v>
      </c>
      <c r="L72" s="847" t="str">
        <f>IF(I72=0,"",I72)</f>
        <v>9</v>
      </c>
      <c r="M72" s="847" t="str">
        <f>IF(J72=0,"",J72)</f>
        <v>Объём приобретаемой тепловой энергии (мощности), используемой для горячего водоснабжения</v>
      </c>
      <c r="N72" s="847" t="str">
        <f>IF(K72=0,"",K72)</f>
        <v/>
      </c>
      <c r="O72" s="960"/>
      <c r="P72" s="960"/>
      <c r="Q72" s="960" t="s">
        <v>149</v>
      </c>
      <c r="R72" s="960"/>
      <c r="S72" s="960"/>
      <c r="T72" s="846"/>
      <c r="U72" s="846"/>
      <c r="V72" s="846" t="s">
        <v>2218</v>
      </c>
      <c r="W72" s="846"/>
      <c r="X72" s="846"/>
      <c r="Y72" s="1003"/>
      <c r="Z72" s="849"/>
      <c r="AA72" s="852"/>
      <c r="AB72" s="849"/>
      <c r="AC72" s="849"/>
      <c r="AD72" s="849"/>
    </row>
    <row customHeight="1" ht="36">
      <c r="A73" s="848"/>
      <c r="B73" s="902">
        <v>56</v>
      </c>
      <c r="C73" s="846"/>
      <c r="D73" s="970"/>
      <c r="E73" s="846" t="s">
        <v>2205</v>
      </c>
      <c r="F73" s="846"/>
      <c r="G73" s="846"/>
      <c r="H73" s="894"/>
      <c r="I73" s="1008" t="str">
        <f>INDEX(TEMPLATE_NUMBER_POINT_FHD,B73,MATCH(TEMPLATE_SPHERE,TEMPLATE_SPHERE_LIST_FOR_NOTE,0))</f>
        <v>10</v>
      </c>
      <c r="J73" s="100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8">
        <f>INDEX(TEMPLATE_NOTE_POINT_FHD,B73,MATCH(TEMPLATE_SPHERE,TEMPLATE_SPHERE_LIST_FOR_NOTE,0))</f>
        <v>0</v>
      </c>
      <c r="L73" s="847" t="str">
        <f>IF(I73=0,"",I73)</f>
        <v>10</v>
      </c>
      <c r="M73" s="847" t="str">
        <f>IF(J73=0,"",J73)</f>
        <v>Объём тепловой энергии, производимой с применением собственных источников и используемой для горячего водоснабжения</v>
      </c>
      <c r="N73" s="847" t="str">
        <f>IF(K73=0,"",K73)</f>
        <v/>
      </c>
      <c r="O73" s="960"/>
      <c r="P73" s="960"/>
      <c r="Q73" s="960" t="s">
        <v>150</v>
      </c>
      <c r="R73" s="960"/>
      <c r="S73" s="960"/>
      <c r="T73" s="846"/>
      <c r="U73" s="846"/>
      <c r="V73" s="846" t="s">
        <v>2219</v>
      </c>
      <c r="W73" s="846"/>
      <c r="X73" s="846"/>
      <c r="Y73" s="1003"/>
      <c r="Z73" s="849"/>
      <c r="AA73" s="852"/>
      <c r="AB73" s="849"/>
      <c r="AC73" s="849"/>
      <c r="AD73" s="849"/>
    </row>
    <row customHeight="1" ht="18">
      <c r="A74" s="848"/>
      <c r="B74" s="902">
        <v>57</v>
      </c>
      <c r="C74" s="846"/>
      <c r="D74" s="970"/>
      <c r="E74" s="846" t="s">
        <v>2214</v>
      </c>
      <c r="F74" s="846"/>
      <c r="G74" s="846"/>
      <c r="H74" s="894"/>
      <c r="I74" s="1008" t="str">
        <f>INDEX(TEMPLATE_NUMBER_POINT_FHD,B74,MATCH(TEMPLATE_SPHERE,TEMPLATE_SPHERE_LIST_FOR_NOTE,0))</f>
        <v>11</v>
      </c>
      <c r="J74" s="1008" t="str">
        <f>INDEX(TEMPLATE_DATA_POINT_FHD,B74,MATCH(TEMPLATE_SPHERE,TEMPLATE_SPHERE_LIST_FOR_NOTE,0))</f>
        <v>Потери горячей воды в сетях (процентов)</v>
      </c>
      <c r="K74" s="1008">
        <f>INDEX(TEMPLATE_NOTE_POINT_FHD,B74,MATCH(TEMPLATE_SPHERE,TEMPLATE_SPHERE_LIST_FOR_NOTE,0))</f>
        <v>0</v>
      </c>
      <c r="L74" s="847" t="str">
        <f>IF(I74=0,"",I74)</f>
        <v>11</v>
      </c>
      <c r="M74" s="847" t="str">
        <f>IF(J74=0,"",J74)</f>
        <v>Потери горячей воды в сетях (процентов)</v>
      </c>
      <c r="N74" s="847" t="str">
        <f>IF(K74=0,"",K74)</f>
        <v/>
      </c>
      <c r="O74" s="960"/>
      <c r="P74" s="960"/>
      <c r="Q74" s="960" t="s">
        <v>151</v>
      </c>
      <c r="R74" s="960"/>
      <c r="S74" s="960"/>
      <c r="T74" s="846"/>
      <c r="U74" s="846"/>
      <c r="V74" s="846" t="s">
        <v>2220</v>
      </c>
      <c r="W74" s="846"/>
      <c r="X74" s="846"/>
      <c r="Y74" s="1003"/>
      <c r="Z74" s="849"/>
      <c r="AA74" s="852"/>
      <c r="AB74" s="849"/>
      <c r="AC74" s="849"/>
      <c r="AD74" s="849"/>
    </row>
    <row customHeight="1" ht="18">
      <c r="A75" s="848"/>
      <c r="B75" s="902">
        <v>58</v>
      </c>
      <c r="C75" s="846"/>
      <c r="D75" s="970"/>
      <c r="E75" s="846"/>
      <c r="F75" s="846" t="s">
        <v>2199</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94</v>
      </c>
      <c r="S75" s="960"/>
      <c r="T75" s="846"/>
      <c r="U75" s="846"/>
      <c r="V75" s="846"/>
      <c r="W75" s="846" t="s">
        <v>2221</v>
      </c>
      <c r="X75" s="846"/>
      <c r="Y75" s="1003"/>
      <c r="Z75" s="849"/>
      <c r="AA75" s="852"/>
      <c r="AB75" s="849"/>
      <c r="AC75" s="849"/>
      <c r="AD75" s="849"/>
    </row>
    <row customHeight="1" ht="36">
      <c r="A76" s="848"/>
      <c r="B76" s="902">
        <v>59</v>
      </c>
      <c r="C76" s="846"/>
      <c r="D76" s="970"/>
      <c r="E76" s="846"/>
      <c r="F76" s="846" t="s">
        <v>2201</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113</v>
      </c>
      <c r="S76" s="960"/>
      <c r="T76" s="846"/>
      <c r="U76" s="846"/>
      <c r="V76" s="846"/>
      <c r="W76" s="846" t="s">
        <v>2222</v>
      </c>
      <c r="X76" s="846"/>
      <c r="Y76" s="1003"/>
      <c r="Z76" s="849"/>
      <c r="AA76" s="852"/>
      <c r="AB76" s="849"/>
      <c r="AC76" s="849"/>
      <c r="AD76" s="849"/>
    </row>
    <row customHeight="1" ht="18">
      <c r="A77" s="848"/>
      <c r="B77" s="902">
        <v>60</v>
      </c>
      <c r="C77" s="846"/>
      <c r="D77" s="970"/>
      <c r="E77" s="846"/>
      <c r="F77" s="846" t="s">
        <v>2203</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149</v>
      </c>
      <c r="S77" s="960"/>
      <c r="T77" s="846"/>
      <c r="U77" s="846"/>
      <c r="V77" s="846"/>
      <c r="W77" s="846" t="s">
        <v>2223</v>
      </c>
      <c r="X77" s="846"/>
      <c r="Y77" s="1003"/>
      <c r="Z77" s="849"/>
      <c r="AA77" s="852"/>
      <c r="AB77" s="849"/>
      <c r="AC77" s="849"/>
      <c r="AD77" s="849"/>
    </row>
    <row customHeight="1" ht="72">
      <c r="A78" s="848"/>
      <c r="B78" s="902">
        <v>61</v>
      </c>
      <c r="C78" s="846" t="s">
        <v>2199</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94</v>
      </c>
      <c r="P78" s="960"/>
      <c r="Q78" s="960"/>
      <c r="R78" s="960"/>
      <c r="S78" s="960"/>
      <c r="T78" s="846" t="s">
        <v>650</v>
      </c>
      <c r="U78" s="846"/>
      <c r="V78" s="846"/>
      <c r="W78" s="846"/>
      <c r="X78" s="846"/>
      <c r="Y78" s="1003"/>
      <c r="Z78" s="849" t="s">
        <v>2224</v>
      </c>
      <c r="AA78" s="852"/>
      <c r="AB78" s="849"/>
      <c r="AC78" s="849"/>
      <c r="AD78" s="849"/>
    </row>
    <row customHeight="1" ht="36">
      <c r="A79" s="848"/>
      <c r="B79" s="902">
        <v>62</v>
      </c>
      <c r="C79" s="846" t="s">
        <v>2201</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113</v>
      </c>
      <c r="P79" s="960"/>
      <c r="Q79" s="960"/>
      <c r="R79" s="960"/>
      <c r="S79" s="960"/>
      <c r="T79" s="846" t="s">
        <v>2225</v>
      </c>
      <c r="U79" s="846"/>
      <c r="V79" s="846"/>
      <c r="W79" s="846"/>
      <c r="X79" s="846"/>
      <c r="Y79" s="1003"/>
      <c r="Z79" s="849" t="s">
        <v>2226</v>
      </c>
      <c r="AA79" s="852"/>
      <c r="AB79" s="849"/>
      <c r="AC79" s="849"/>
      <c r="AD79" s="849"/>
    </row>
    <row customHeight="1" ht="45">
      <c r="A80" s="848"/>
      <c r="B80" s="902">
        <v>63</v>
      </c>
      <c r="C80" s="846" t="s">
        <v>2203</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149</v>
      </c>
      <c r="P80" s="960"/>
      <c r="Q80" s="960"/>
      <c r="R80" s="960"/>
      <c r="S80" s="960"/>
      <c r="T80" s="846" t="s">
        <v>2227</v>
      </c>
      <c r="U80" s="846"/>
      <c r="V80" s="846"/>
      <c r="W80" s="846"/>
      <c r="X80" s="846"/>
      <c r="Y80" s="1003"/>
      <c r="Z80" s="849" t="s">
        <v>2228</v>
      </c>
      <c r="AA80" s="852"/>
      <c r="AB80" s="849"/>
      <c r="AC80" s="849"/>
      <c r="AD80" s="849"/>
    </row>
    <row customHeight="1" ht="36">
      <c r="A81" s="848"/>
      <c r="B81" s="902">
        <v>64</v>
      </c>
      <c r="C81" s="846" t="s">
        <v>2205</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2111</v>
      </c>
      <c r="P81" s="960"/>
      <c r="Q81" s="960"/>
      <c r="R81" s="960"/>
      <c r="S81" s="960"/>
      <c r="T81" s="846" t="s">
        <v>2229</v>
      </c>
      <c r="U81" s="846"/>
      <c r="V81" s="846"/>
      <c r="W81" s="846"/>
      <c r="X81" s="846"/>
      <c r="Y81" s="1003"/>
      <c r="Z81" s="849" t="s">
        <v>2230</v>
      </c>
      <c r="AA81" s="852"/>
      <c r="AB81" s="849"/>
      <c r="AC81" s="849"/>
      <c r="AD81" s="849"/>
    </row>
    <row customHeight="1" ht="90">
      <c r="A82" s="848"/>
      <c r="B82" s="902">
        <v>65</v>
      </c>
      <c r="C82" s="846" t="s">
        <v>2214</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150</v>
      </c>
      <c r="P82" s="960"/>
      <c r="Q82" s="960"/>
      <c r="R82" s="960"/>
      <c r="S82" s="960"/>
      <c r="T82" s="846" t="s">
        <v>2231</v>
      </c>
      <c r="U82" s="846"/>
      <c r="V82" s="846"/>
      <c r="W82" s="846"/>
      <c r="X82" s="846"/>
      <c r="Y82" s="1003"/>
      <c r="Z82" s="849" t="s">
        <v>2232</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2120</v>
      </c>
      <c r="P83" s="960"/>
      <c r="Q83" s="960"/>
      <c r="R83" s="960"/>
      <c r="S83" s="960"/>
      <c r="T83" s="846" t="s">
        <v>2233</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2234</v>
      </c>
      <c r="P84" s="960"/>
      <c r="Q84" s="960"/>
      <c r="R84" s="960"/>
      <c r="S84" s="960"/>
      <c r="T84" s="846" t="s">
        <v>2235</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2124</v>
      </c>
      <c r="P85" s="960"/>
      <c r="Q85" s="960"/>
      <c r="R85" s="960"/>
      <c r="S85" s="960"/>
      <c r="T85" s="846" t="s">
        <v>2236</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2237</v>
      </c>
      <c r="P86" s="960"/>
      <c r="Q86" s="960"/>
      <c r="R86" s="960"/>
      <c r="S86" s="960"/>
      <c r="T86" s="846" t="s">
        <v>2238</v>
      </c>
      <c r="U86" s="846"/>
      <c r="V86" s="846"/>
      <c r="W86" s="846"/>
      <c r="X86" s="846"/>
      <c r="Y86" s="1003"/>
      <c r="Z86" s="849"/>
      <c r="AA86" s="852"/>
      <c r="AB86" s="849"/>
      <c r="AC86" s="849"/>
      <c r="AD86" s="849"/>
    </row>
    <row customHeight="1" ht="36">
      <c r="A87" s="848"/>
      <c r="B87" s="902">
        <v>70</v>
      </c>
      <c r="C87" s="846" t="s">
        <v>2239</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151</v>
      </c>
      <c r="P87" s="960"/>
      <c r="Q87" s="960"/>
      <c r="R87" s="960"/>
      <c r="S87" s="960"/>
      <c r="T87" s="846" t="s">
        <v>2240</v>
      </c>
      <c r="U87" s="846"/>
      <c r="V87" s="846"/>
      <c r="W87" s="846"/>
      <c r="X87" s="846"/>
      <c r="Y87" s="1003"/>
      <c r="Z87" s="849"/>
      <c r="AA87" s="852"/>
      <c r="AB87" s="849"/>
      <c r="AC87" s="849"/>
      <c r="AD87" s="849"/>
    </row>
    <row customHeight="1" ht="18">
      <c r="A88" s="848"/>
      <c r="B88" s="902">
        <v>71</v>
      </c>
      <c r="C88" s="846" t="s">
        <v>2241</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152</v>
      </c>
      <c r="P88" s="960"/>
      <c r="Q88" s="960"/>
      <c r="R88" s="960"/>
      <c r="S88" s="960"/>
      <c r="T88" s="846" t="s">
        <v>682</v>
      </c>
      <c r="U88" s="846"/>
      <c r="V88" s="846"/>
      <c r="W88" s="846"/>
      <c r="X88" s="846"/>
      <c r="Y88" s="1003"/>
      <c r="Z88" s="849"/>
      <c r="AA88" s="852"/>
      <c r="AB88" s="849"/>
      <c r="AC88" s="849"/>
      <c r="AD88" s="849"/>
    </row>
    <row customHeight="1" ht="18">
      <c r="A89" s="848"/>
      <c r="B89" s="902">
        <v>72</v>
      </c>
      <c r="C89" s="846" t="s">
        <v>2242</v>
      </c>
      <c r="D89" s="970" t="s">
        <v>2239</v>
      </c>
      <c r="E89" s="846" t="s">
        <v>2239</v>
      </c>
      <c r="F89" s="846" t="s">
        <v>2205</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153</v>
      </c>
      <c r="P89" s="960" t="s">
        <v>152</v>
      </c>
      <c r="Q89" s="960" t="s">
        <v>152</v>
      </c>
      <c r="R89" s="960" t="s">
        <v>150</v>
      </c>
      <c r="S89" s="960"/>
      <c r="T89" s="846" t="s">
        <v>690</v>
      </c>
      <c r="U89" s="846" t="s">
        <v>690</v>
      </c>
      <c r="V89" s="846" t="s">
        <v>690</v>
      </c>
      <c r="W89" s="846" t="s">
        <v>690</v>
      </c>
      <c r="X89" s="846"/>
      <c r="Y89" s="1003"/>
      <c r="Z89" s="849"/>
      <c r="AA89" s="852"/>
      <c r="AB89" s="849"/>
      <c r="AC89" s="849"/>
      <c r="AD89" s="849"/>
    </row>
    <row customHeight="1" ht="27">
      <c r="A90" s="848"/>
      <c r="B90" s="902">
        <v>73</v>
      </c>
      <c r="C90" s="846" t="s">
        <v>2243</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154</v>
      </c>
      <c r="P90" s="960"/>
      <c r="Q90" s="960"/>
      <c r="R90" s="960"/>
      <c r="S90" s="960"/>
      <c r="T90" s="846" t="s">
        <v>692</v>
      </c>
      <c r="U90" s="846"/>
      <c r="V90" s="846"/>
      <c r="W90" s="846"/>
      <c r="X90" s="846"/>
      <c r="Y90" s="1003"/>
      <c r="Z90" s="849"/>
      <c r="AA90" s="852"/>
      <c r="AB90" s="849"/>
      <c r="AC90" s="849"/>
      <c r="AD90" s="849"/>
    </row>
    <row customHeight="1" ht="18">
      <c r="A91" s="848"/>
      <c r="B91" s="902">
        <v>74</v>
      </c>
      <c r="C91" s="846"/>
      <c r="D91" s="970" t="s">
        <v>2241</v>
      </c>
      <c r="E91" s="846" t="s">
        <v>2241</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153</v>
      </c>
      <c r="Q91" s="960" t="s">
        <v>153</v>
      </c>
      <c r="R91" s="960"/>
      <c r="S91" s="960"/>
      <c r="T91" s="846"/>
      <c r="U91" s="846" t="s">
        <v>2244</v>
      </c>
      <c r="V91" s="846" t="s">
        <v>2244</v>
      </c>
      <c r="W91" s="846"/>
      <c r="X91" s="846"/>
      <c r="Y91" s="1003"/>
      <c r="Z91" s="849"/>
      <c r="AA91" s="852"/>
      <c r="AB91" s="849"/>
      <c r="AC91" s="849"/>
      <c r="AD91" s="849"/>
    </row>
    <row customHeight="1" ht="27">
      <c r="A92" s="848"/>
      <c r="B92" s="902">
        <v>75</v>
      </c>
      <c r="C92" s="846"/>
      <c r="D92" s="970" t="s">
        <v>2242</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154</v>
      </c>
      <c r="Q92" s="960"/>
      <c r="R92" s="960"/>
      <c r="S92" s="960"/>
      <c r="T92" s="846"/>
      <c r="U92" s="846" t="s">
        <v>2245</v>
      </c>
      <c r="V92" s="846"/>
      <c r="W92" s="846"/>
      <c r="X92" s="846"/>
      <c r="Y92" s="1003"/>
      <c r="Z92" s="849"/>
      <c r="AA92" s="852" t="s">
        <v>2246</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2152</v>
      </c>
      <c r="Q93" s="960"/>
      <c r="R93" s="960"/>
      <c r="S93" s="960"/>
      <c r="T93" s="846"/>
      <c r="U93" s="846" t="s">
        <v>2247</v>
      </c>
      <c r="V93" s="846"/>
      <c r="W93" s="846"/>
      <c r="X93" s="846"/>
      <c r="Y93" s="1003"/>
      <c r="Z93" s="849"/>
      <c r="AA93" s="852" t="s">
        <v>2248</v>
      </c>
      <c r="AB93" s="849"/>
      <c r="AC93" s="849"/>
      <c r="AD93" s="849"/>
    </row>
    <row customHeight="1" ht="45">
      <c r="A94" s="848"/>
      <c r="B94" s="902">
        <v>77</v>
      </c>
      <c r="C94" s="846"/>
      <c r="D94" s="970" t="s">
        <v>2243</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1507</v>
      </c>
      <c r="Q94" s="960"/>
      <c r="R94" s="960"/>
      <c r="S94" s="960"/>
      <c r="T94" s="846"/>
      <c r="U94" s="846" t="s">
        <v>2249</v>
      </c>
      <c r="V94" s="846"/>
      <c r="W94" s="846"/>
      <c r="X94" s="846"/>
      <c r="Y94" s="1003"/>
      <c r="Z94" s="849"/>
      <c r="AA94" s="852" t="s">
        <v>2250</v>
      </c>
      <c r="AB94" s="849"/>
      <c r="AC94" s="849"/>
      <c r="AD94" s="849"/>
    </row>
    <row customHeight="1" ht="99">
      <c r="A95" s="848"/>
      <c r="B95" s="902">
        <v>78</v>
      </c>
      <c r="C95" s="846" t="s">
        <v>2251</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1507</v>
      </c>
      <c r="P95" s="960"/>
      <c r="Q95" s="960"/>
      <c r="R95" s="960"/>
      <c r="S95" s="960"/>
      <c r="T95" s="846" t="s">
        <v>2252</v>
      </c>
      <c r="U95" s="846"/>
      <c r="V95" s="846"/>
      <c r="W95" s="846"/>
      <c r="X95" s="846"/>
      <c r="Y95" s="1003"/>
      <c r="Z95" s="849"/>
      <c r="AA95" s="852"/>
      <c r="AB95" s="849"/>
      <c r="AC95" s="849"/>
      <c r="AD95" s="849"/>
    </row>
    <row customHeight="1" ht="99">
      <c r="A96" s="848"/>
      <c r="B96" s="902">
        <v>79</v>
      </c>
      <c r="C96" s="846" t="s">
        <v>1194</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1513</v>
      </c>
      <c r="P96" s="960"/>
      <c r="Q96" s="960"/>
      <c r="R96" s="960"/>
      <c r="S96" s="960"/>
      <c r="T96" s="846" t="s">
        <v>2253</v>
      </c>
      <c r="U96" s="846"/>
      <c r="V96" s="846"/>
      <c r="W96" s="846"/>
      <c r="X96" s="846"/>
      <c r="Y96" s="1003"/>
      <c r="Z96" s="849" t="s">
        <v>2254</v>
      </c>
      <c r="AA96" s="852"/>
      <c r="AB96" s="849"/>
      <c r="AC96" s="849"/>
      <c r="AD96" s="849"/>
    </row>
    <row customHeight="1" ht="63">
      <c r="A97" s="848"/>
      <c r="B97" s="902">
        <v>80</v>
      </c>
      <c r="C97" s="846" t="s">
        <v>2255</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1525</v>
      </c>
      <c r="P97" s="960"/>
      <c r="Q97" s="960"/>
      <c r="R97" s="960"/>
      <c r="S97" s="960"/>
      <c r="T97" s="846" t="s">
        <v>2256</v>
      </c>
      <c r="U97" s="846"/>
      <c r="V97" s="846"/>
      <c r="W97" s="846"/>
      <c r="X97" s="846"/>
      <c r="Y97" s="1003"/>
      <c r="Z97" s="849" t="s">
        <v>2257</v>
      </c>
      <c r="AA97" s="852"/>
      <c r="AB97" s="849"/>
      <c r="AC97" s="849"/>
      <c r="AD97" s="849"/>
    </row>
    <row customHeight="1" ht="63">
      <c r="A98" s="848"/>
      <c r="B98" s="902">
        <v>81</v>
      </c>
      <c r="C98" s="846" t="s">
        <v>2258</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1539</v>
      </c>
      <c r="P98" s="960"/>
      <c r="Q98" s="960"/>
      <c r="R98" s="960"/>
      <c r="S98" s="960"/>
      <c r="T98" s="846" t="s">
        <v>2259</v>
      </c>
      <c r="U98" s="846"/>
      <c r="V98" s="846"/>
      <c r="W98" s="846"/>
      <c r="X98" s="846"/>
      <c r="Y98" s="1003"/>
      <c r="Z98" s="849" t="s">
        <v>2257</v>
      </c>
      <c r="AA98" s="852"/>
      <c r="AB98" s="849"/>
      <c r="AC98" s="849"/>
      <c r="AD98" s="849"/>
    </row>
    <row customHeight="1" ht="90">
      <c r="A99" s="848"/>
      <c r="B99" s="902">
        <v>82</v>
      </c>
      <c r="C99" s="846" t="s">
        <v>2260</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1551</v>
      </c>
      <c r="P99" s="960"/>
      <c r="Q99" s="960"/>
      <c r="R99" s="960"/>
      <c r="S99" s="960"/>
      <c r="T99" s="846" t="s">
        <v>2261</v>
      </c>
      <c r="U99" s="846"/>
      <c r="V99" s="846"/>
      <c r="W99" s="846"/>
      <c r="X99" s="846"/>
      <c r="Y99" s="1003"/>
      <c r="Z99" s="849" t="s">
        <v>647</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2262</v>
      </c>
      <c r="P100" s="960"/>
      <c r="Q100" s="960"/>
      <c r="R100" s="960"/>
      <c r="S100" s="960"/>
      <c r="T100" s="846" t="s">
        <v>2263</v>
      </c>
      <c r="U100" s="846"/>
      <c r="V100" s="846"/>
      <c r="W100" s="846"/>
      <c r="X100" s="846"/>
      <c r="Y100" s="1003"/>
      <c r="Z100" s="849" t="s">
        <v>647</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2264</v>
      </c>
      <c r="P101" s="960"/>
      <c r="Q101" s="960"/>
      <c r="R101" s="960"/>
      <c r="S101" s="960"/>
      <c r="T101" s="846" t="s">
        <v>2265</v>
      </c>
      <c r="U101" s="846"/>
      <c r="V101" s="846"/>
      <c r="W101" s="846"/>
      <c r="X101" s="846"/>
      <c r="Y101" s="1003"/>
      <c r="Z101" s="849" t="s">
        <v>647</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1705</v>
      </c>
      <c r="B148" s="848"/>
      <c r="C148" s="846" t="s">
        <v>2266</v>
      </c>
      <c r="D148" s="846" t="s">
        <v>1607</v>
      </c>
      <c r="E148" s="846" t="s">
        <v>1707</v>
      </c>
      <c r="F148" s="846" t="s">
        <v>2267</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1"/>
      <c r="O148" s="846"/>
      <c r="P148" s="847"/>
      <c r="Q148" s="847"/>
      <c r="R148" s="847"/>
      <c r="S148" s="846"/>
      <c r="T148" s="846" t="s">
        <v>2268</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7"/>
      <c r="W148" s="847"/>
      <c r="X148" s="846" t="s">
        <v>2269</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1709</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1712</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1717</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9770F-42F8-6989-C328-8E49632B181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2270</v>
      </c>
      <c r="M5" s="2606"/>
      <c r="N5" s="2606"/>
      <c r="O5" s="2606"/>
      <c r="P5" s="2606"/>
      <c r="Q5" s="2606"/>
      <c r="R5" s="2606"/>
      <c r="S5" s="2606"/>
      <c r="T5" s="2606"/>
      <c r="U5" s="2606"/>
      <c r="V5" s="1246"/>
      <c r="AD5" s="1158">
        <v>64</v>
      </c>
    </row>
    <row customHeight="1" ht="14.699999999999998">
      <c r="J6" s="379"/>
      <c r="K6" s="379"/>
      <c r="L6" s="2607" t="str">
        <f>IF(org=0,"Не определено",org)</f>
        <v>Филиал Восточный ООО "Компания коммунальной сферы"</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Комитет Тульской области по тарифам</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433</v>
      </c>
      <c r="N9" s="307"/>
      <c r="O9" s="2254" t="str">
        <f>IF(TITLE_DATE_CHANGE_PERIOD="",IF(TITLE_DATE_PR="","",TITLE_DATE_PR),TITLE_DATE_CHANGE_PERIOD)</f>
        <v>45643</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434</v>
      </c>
      <c r="N10" s="307"/>
      <c r="O10" s="2254" t="str">
        <f>IF(TITLE_NUMBER_PR_CHANGE="",IF(TITLE_NUMBER_PR="","",TITLE_NUMBER_PR),TITLE_NUMBER_PR_CHANGE)</f>
        <v>49/3</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44</v>
      </c>
      <c r="N11" s="307"/>
      <c r="O11" s="2254" t="str">
        <f>IF(TITLE_IST_PUB_CHANGE="",IF(TITLE_IST_PUB="","",TITLE_IST_PUB),TITLE_IST_PUB_CHANGE)</f>
        <v>https://tarif.tularegion.ru/</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437</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312</v>
      </c>
      <c r="M14" s="2130"/>
      <c r="N14" s="2130"/>
      <c r="O14" s="2130"/>
      <c r="P14" s="2130"/>
      <c r="Q14" s="2130"/>
      <c r="R14" s="2130"/>
      <c r="S14" s="2130"/>
      <c r="T14" s="2130"/>
      <c r="U14" s="2130"/>
      <c r="V14" s="2130"/>
      <c r="W14" s="2130"/>
      <c r="X14" s="2130" t="s">
        <v>313</v>
      </c>
      <c r="AD14" s="1158">
        <v>14</v>
      </c>
    </row>
    <row customHeight="1" ht="14.699999999999998">
      <c r="J15" s="379"/>
      <c r="K15" s="379"/>
      <c r="L15" s="2276" t="s">
        <v>89</v>
      </c>
      <c r="M15" s="2212" t="s">
        <v>438</v>
      </c>
      <c r="N15" s="304"/>
      <c r="O15" s="2277" t="s">
        <v>2271</v>
      </c>
      <c r="P15" s="2278"/>
      <c r="Q15" s="2278"/>
      <c r="R15" s="2278"/>
      <c r="S15" s="2278"/>
      <c r="T15" s="2278"/>
      <c r="U15" s="2279"/>
      <c r="V15" s="2280" t="s">
        <v>440</v>
      </c>
      <c r="W15" s="2283" t="s">
        <v>1191</v>
      </c>
      <c r="X15" s="2130"/>
      <c r="AD15" s="1158">
        <v>14</v>
      </c>
    </row>
    <row customHeight="1" ht="35.699999999999996">
      <c r="J16" s="379"/>
      <c r="K16" s="379"/>
      <c r="L16" s="2276"/>
      <c r="M16" s="2212"/>
      <c r="N16" s="1034"/>
      <c r="O16" s="2263" t="s">
        <v>443</v>
      </c>
      <c r="P16" s="2263" t="s">
        <v>444</v>
      </c>
      <c r="Q16" s="2265" t="s">
        <v>445</v>
      </c>
      <c r="R16" s="2266"/>
      <c r="S16" s="2265" t="s">
        <v>458</v>
      </c>
      <c r="T16" s="2272"/>
      <c r="U16" s="2266"/>
      <c r="V16" s="2281"/>
      <c r="W16" s="2284"/>
      <c r="X16" s="2130"/>
      <c r="AD16" s="1158">
        <v>34</v>
      </c>
    </row>
    <row customHeight="1" ht="35.699999999999996">
      <c r="A17" s="1373" t="s">
        <v>135</v>
      </c>
      <c r="B17" s="1373" t="s">
        <v>136</v>
      </c>
      <c r="C17" s="1373" t="s">
        <v>137</v>
      </c>
      <c r="D17" s="1373" t="s">
        <v>138</v>
      </c>
      <c r="E17" s="1373"/>
      <c r="J17" s="379"/>
      <c r="K17" s="379"/>
      <c r="L17" s="2276"/>
      <c r="M17" s="2212"/>
      <c r="N17" s="305"/>
      <c r="O17" s="2264"/>
      <c r="P17" s="2264"/>
      <c r="Q17" s="1225" t="s">
        <v>454</v>
      </c>
      <c r="R17" s="1225" t="s">
        <v>455</v>
      </c>
      <c r="S17" s="1295" t="s">
        <v>456</v>
      </c>
      <c r="T17" s="2273" t="s">
        <v>457</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110</v>
      </c>
      <c r="M18" s="1258" t="s">
        <v>111</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169</v>
      </c>
      <c r="B19" s="1366" t="s">
        <v>170</v>
      </c>
      <c r="C19" s="1366" t="s">
        <v>171</v>
      </c>
      <c r="D19" s="1366" t="s">
        <v>172</v>
      </c>
      <c r="E19" s="1366"/>
      <c r="F19" s="1368"/>
      <c r="G19" s="1368"/>
      <c r="H19" s="1368"/>
      <c r="I19" s="364"/>
      <c r="J19" s="363"/>
      <c r="K19" s="358"/>
      <c r="L19" s="1296">
        <f>INDEX(PT_DIFFERENTIATION_NUM_NTAR,MATCH(A19,PT_DIFFERENTIATION_NTAR_ID,0))</f>
        <v>0</v>
      </c>
      <c r="M19" s="301" t="s">
        <v>124</v>
      </c>
      <c r="N19" s="303"/>
      <c r="O19" s="2609" t="str">
        <f>INDEX(PT_DIFFERENTIATION_NTAR,MATCH(A19,PT_DIFFERENTIATION_NTAR_ID,0))</f>
        <v/>
      </c>
      <c r="P19" s="2609"/>
      <c r="Q19" s="2609"/>
      <c r="R19" s="2609"/>
      <c r="S19" s="2609"/>
      <c r="T19" s="2609"/>
      <c r="U19" s="2609"/>
      <c r="V19" s="2609"/>
      <c r="W19" s="2609"/>
      <c r="X19" s="1261" t="s">
        <v>408</v>
      </c>
      <c r="Z19" s="503"/>
      <c r="AA19" s="503" t="str">
        <f>IF(M19="","",M19)</f>
        <v>Наименование тарифа</v>
      </c>
      <c r="AB19" s="503"/>
      <c r="AC19" s="503"/>
      <c r="AD19" s="1158">
        <v>20</v>
      </c>
    </row>
    <row customHeight="1" ht="21">
      <c r="A20" s="1366" t="s">
        <v>169</v>
      </c>
      <c r="B20" s="1366" t="s">
        <v>170</v>
      </c>
      <c r="C20" s="1366" t="s">
        <v>171</v>
      </c>
      <c r="D20" s="1366" t="s">
        <v>172</v>
      </c>
      <c r="E20" s="1366"/>
      <c r="F20" s="1368"/>
      <c r="G20" s="1368"/>
      <c r="H20" s="1368"/>
      <c r="I20" s="1293"/>
      <c r="J20" s="355"/>
      <c r="K20" s="356"/>
      <c r="L20" s="1296" t="str">
        <f>INDEX(PT_DIFFERENTIATION_NUM_TER,MATCH(B19,PT_DIFFERENTIATION_TER_ID,0))</f>
        <v>.</v>
      </c>
      <c r="M20" s="311" t="s">
        <v>409</v>
      </c>
      <c r="N20" s="303"/>
      <c r="O20" s="2609" t="str">
        <f>INDEX(PT_DIFFERENTIATION_TER,MATCH(B19,PT_DIFFERENTIATION_TER_ID,0))</f>
        <v/>
      </c>
      <c r="P20" s="2609"/>
      <c r="Q20" s="2609"/>
      <c r="R20" s="2609"/>
      <c r="S20" s="2609"/>
      <c r="T20" s="2609"/>
      <c r="U20" s="2609"/>
      <c r="V20" s="2609"/>
      <c r="W20" s="2609"/>
      <c r="X20" s="1261" t="s">
        <v>410</v>
      </c>
      <c r="Z20" s="503"/>
      <c r="AA20" s="503" t="str">
        <f>IF(M20="","",M20)</f>
        <v>Территория действия тарифа</v>
      </c>
      <c r="AB20" s="503"/>
      <c r="AC20" s="503"/>
      <c r="AD20" s="1158">
        <v>20</v>
      </c>
    </row>
    <row customHeight="1" ht="24">
      <c r="A21" s="1366" t="s">
        <v>169</v>
      </c>
      <c r="B21" s="1366" t="s">
        <v>170</v>
      </c>
      <c r="C21" s="1366" t="s">
        <v>171</v>
      </c>
      <c r="D21" s="1366" t="s">
        <v>172</v>
      </c>
      <c r="E21" s="1366"/>
      <c r="F21" s="1368"/>
      <c r="G21" s="1368"/>
      <c r="H21" s="1368"/>
      <c r="I21" s="357"/>
      <c r="J21" s="355"/>
      <c r="K21" s="356"/>
      <c r="L21" s="1296" t="str">
        <f>INDEX(PT_DIFFERENTIATION_NUM_CS,MATCH(C19,PT_DIFFERENTIATION_CS_ID,0))</f>
        <v>..</v>
      </c>
      <c r="M21" s="312" t="s">
        <v>411</v>
      </c>
      <c r="N21" s="303"/>
      <c r="O21" s="2609" t="str">
        <f>INDEX(PT_DIFFERENTIATION_CS,MATCH(C19,PT_DIFFERENTIATION_CS_ID,0))</f>
        <v/>
      </c>
      <c r="P21" s="2609"/>
      <c r="Q21" s="2609"/>
      <c r="R21" s="2609"/>
      <c r="S21" s="2609"/>
      <c r="T21" s="2609"/>
      <c r="U21" s="2609"/>
      <c r="V21" s="2609"/>
      <c r="W21" s="2609"/>
      <c r="X21" s="1261" t="s">
        <v>412</v>
      </c>
      <c r="Z21" s="503"/>
      <c r="AA21" s="503" t="str">
        <f>IF(M21="","",M21)</f>
        <v>Наименование системы теплоснабжения </v>
      </c>
      <c r="AB21" s="503"/>
      <c r="AC21" s="503"/>
      <c r="AD21" s="1158">
        <v>23</v>
      </c>
    </row>
    <row customHeight="1" ht="21">
      <c r="A22" s="1366" t="s">
        <v>169</v>
      </c>
      <c r="B22" s="1366" t="s">
        <v>170</v>
      </c>
      <c r="C22" s="1366" t="s">
        <v>171</v>
      </c>
      <c r="D22" s="1366" t="s">
        <v>172</v>
      </c>
      <c r="E22" s="1366"/>
      <c r="F22" s="1368"/>
      <c r="G22" s="1368"/>
      <c r="H22" s="1368"/>
      <c r="I22" s="357"/>
      <c r="J22" s="355"/>
      <c r="K22" s="356"/>
      <c r="L22" s="1296" t="str">
        <f>INDEX(PT_DIFFERENTIATION_NUM_IST_TE,MATCH(D19,PT_DIFFERENTIATION_IST_TE_ID,0))</f>
        <v>...</v>
      </c>
      <c r="M22" s="313" t="s">
        <v>413</v>
      </c>
      <c r="N22" s="303"/>
      <c r="O22" s="2609" t="str">
        <f>INDEX(PT_DIFFERENTIATION_IST_TE,MATCH(D19,PT_DIFFERENTIATION_IST_TE_ID,0))</f>
        <v/>
      </c>
      <c r="P22" s="2609"/>
      <c r="Q22" s="2609"/>
      <c r="R22" s="2609"/>
      <c r="S22" s="2609"/>
      <c r="T22" s="2609"/>
      <c r="U22" s="2609"/>
      <c r="V22" s="2609"/>
      <c r="W22" s="2609"/>
      <c r="X22" s="1261" t="s">
        <v>414</v>
      </c>
      <c r="Z22" s="503"/>
      <c r="AA22" s="503" t="str">
        <f>IF(M22="","",M22)</f>
        <v>Источник тепловой энергии  </v>
      </c>
      <c r="AB22" s="503"/>
      <c r="AC22" s="503"/>
      <c r="AD22" s="1158">
        <v>20</v>
      </c>
    </row>
    <row customHeight="1" ht="96.75">
      <c r="A23" s="1366" t="s">
        <v>169</v>
      </c>
      <c r="B23" s="1366" t="s">
        <v>170</v>
      </c>
      <c r="C23" s="1366" t="s">
        <v>171</v>
      </c>
      <c r="D23" s="1366" t="s">
        <v>172</v>
      </c>
      <c r="E23" s="1366"/>
      <c r="F23" s="2610" t="str">
        <f>L22&amp;".1"</f>
        <v>....1</v>
      </c>
      <c r="I23" s="2260">
        <v>1</v>
      </c>
      <c r="J23" s="1294"/>
      <c r="K23" s="359"/>
      <c r="L23" s="1296" t="str">
        <f>$F$23</f>
        <v>....1</v>
      </c>
      <c r="M23" s="288" t="s">
        <v>416</v>
      </c>
      <c r="N23" s="303"/>
      <c r="O23" s="2308"/>
      <c r="P23" s="2308"/>
      <c r="Q23" s="2308"/>
      <c r="R23" s="2308"/>
      <c r="S23" s="2308"/>
      <c r="T23" s="2308"/>
      <c r="U23" s="2308"/>
      <c r="V23" s="2308"/>
      <c r="W23" s="2308"/>
      <c r="X23" s="1261" t="s">
        <v>417</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169</v>
      </c>
      <c r="B24" s="1366" t="s">
        <v>170</v>
      </c>
      <c r="C24" s="1366" t="s">
        <v>171</v>
      </c>
      <c r="D24" s="1366" t="s">
        <v>172</v>
      </c>
      <c r="E24" s="1366"/>
      <c r="F24" s="2610"/>
      <c r="G24" s="2220" t="str">
        <f>F23&amp;".1"</f>
        <v>....1.1</v>
      </c>
      <c r="I24" s="2260"/>
      <c r="J24" s="2260">
        <v>1</v>
      </c>
      <c r="K24" s="360"/>
      <c r="L24" s="1296" t="str">
        <f>$G$24</f>
        <v>....1.1</v>
      </c>
      <c r="M24" s="289" t="s">
        <v>419</v>
      </c>
      <c r="N24" s="303"/>
      <c r="O24" s="2248"/>
      <c r="P24" s="2249"/>
      <c r="Q24" s="2249"/>
      <c r="R24" s="2249"/>
      <c r="S24" s="2249"/>
      <c r="T24" s="2249"/>
      <c r="U24" s="2249"/>
      <c r="V24" s="2249"/>
      <c r="W24" s="2250"/>
      <c r="X24" s="1261" t="s">
        <v>420</v>
      </c>
      <c r="Z24" s="503"/>
      <c r="AA24" s="503" t="str">
        <f>IF(M24="","",M24)</f>
        <v>Группа потребителей</v>
      </c>
      <c r="AB24" s="503"/>
      <c r="AC24" s="503"/>
      <c r="AD24" s="1158">
        <v>82</v>
      </c>
    </row>
    <row customHeight="1" ht="11.549999999999999">
      <c r="A25" s="1366" t="s">
        <v>169</v>
      </c>
      <c r="B25" s="1366" t="s">
        <v>170</v>
      </c>
      <c r="C25" s="1366" t="s">
        <v>171</v>
      </c>
      <c r="D25" s="1366" t="s">
        <v>172</v>
      </c>
      <c r="E25" s="1366"/>
      <c r="F25" s="2610"/>
      <c r="G25" s="2220"/>
      <c r="H25" s="2220" t="str">
        <f>G24&amp;".1"</f>
        <v>....1.1.1</v>
      </c>
      <c r="I25" s="2260"/>
      <c r="J25" s="2260"/>
      <c r="K25" s="360">
        <v>1</v>
      </c>
      <c r="L25" s="1296" t="str">
        <f>$H$25</f>
        <v>....1.1.1</v>
      </c>
      <c r="M25" s="1350"/>
      <c r="N25" s="303"/>
      <c r="O25" s="754"/>
      <c r="P25" s="328"/>
      <c r="Q25" s="754"/>
      <c r="R25" s="1260"/>
      <c r="S25" s="2605"/>
      <c r="T25" s="2110" t="s">
        <v>62</v>
      </c>
      <c r="U25" s="2605"/>
      <c r="V25" s="2110" t="s">
        <v>19</v>
      </c>
      <c r="W25" s="328"/>
      <c r="X25" s="2256" t="s">
        <v>422</v>
      </c>
      <c r="Y25" s="514">
        <f>STRCHECKDATE(O26:W26)</f>
      </c>
      <c r="Z25" s="503"/>
      <c r="AA25" s="503" t="str">
        <f>IF(M25="","",M25)</f>
        <v/>
      </c>
      <c r="AB25" s="503"/>
      <c r="AC25" s="503"/>
      <c r="AD25" s="1158">
        <v>11</v>
      </c>
    </row>
    <row customHeight="1" ht="11.549999999999999">
      <c r="A26" s="1366" t="s">
        <v>169</v>
      </c>
      <c r="B26" s="1366" t="s">
        <v>170</v>
      </c>
      <c r="C26" s="1366" t="s">
        <v>171</v>
      </c>
      <c r="D26" s="1366" t="s">
        <v>172</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169</v>
      </c>
      <c r="B27" s="1366" t="s">
        <v>170</v>
      </c>
      <c r="C27" s="1366" t="s">
        <v>171</v>
      </c>
      <c r="D27" s="1366" t="s">
        <v>172</v>
      </c>
      <c r="E27" s="1366"/>
      <c r="F27" s="2610"/>
      <c r="G27" s="2220"/>
      <c r="I27" s="2260"/>
      <c r="J27" s="2260"/>
      <c r="K27" s="359"/>
      <c r="L27" s="1281"/>
      <c r="M27" s="291" t="s">
        <v>423</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169</v>
      </c>
      <c r="B28" s="1366" t="s">
        <v>170</v>
      </c>
      <c r="C28" s="1366" t="s">
        <v>171</v>
      </c>
      <c r="D28" s="1366" t="s">
        <v>172</v>
      </c>
      <c r="E28" s="1366"/>
      <c r="F28" s="2610"/>
      <c r="I28" s="2260"/>
      <c r="J28" s="1294"/>
      <c r="K28" s="359"/>
      <c r="L28" s="1281"/>
      <c r="M28" s="290" t="s">
        <v>424</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169</v>
      </c>
      <c r="B29" s="1366" t="s">
        <v>170</v>
      </c>
      <c r="C29" s="1366" t="s">
        <v>171</v>
      </c>
      <c r="D29" s="1366" t="s">
        <v>172</v>
      </c>
      <c r="E29" s="1366"/>
      <c r="F29" s="1368"/>
      <c r="G29" s="1368"/>
      <c r="H29" s="540"/>
      <c r="I29" s="363"/>
      <c r="J29" s="378"/>
      <c r="K29" s="358"/>
      <c r="L29" s="1281"/>
      <c r="M29" s="368" t="s">
        <v>425</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169</v>
      </c>
      <c r="B30" s="1366" t="s">
        <v>170</v>
      </c>
      <c r="C30" s="1366" t="s">
        <v>171</v>
      </c>
      <c r="D30" s="1366"/>
      <c r="E30" s="1366" t="s">
        <v>602</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169</v>
      </c>
      <c r="B31" s="1366" t="s">
        <v>170</v>
      </c>
      <c r="C31" s="1366"/>
      <c r="D31" s="1366"/>
      <c r="E31" s="1366" t="s">
        <v>2272</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2273</v>
      </c>
      <c r="B32" s="1366"/>
      <c r="C32" s="1366"/>
      <c r="D32" s="1366"/>
      <c r="E32" s="1366" t="s">
        <v>105</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265</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819</v>
      </c>
      <c r="M35" s="2288" t="s">
        <v>2274</v>
      </c>
      <c r="N35" s="2288"/>
      <c r="O35" s="2288"/>
      <c r="P35" s="2288"/>
      <c r="Q35" s="2288"/>
      <c r="R35" s="2288"/>
      <c r="S35" s="2288"/>
      <c r="T35" s="2288"/>
      <c r="U35" s="2288"/>
      <c r="V35" s="2288"/>
      <c r="W35" s="2288"/>
      <c r="X35" s="2288"/>
      <c r="AD35" s="1158">
        <v>27</v>
      </c>
    </row>
    <row customHeight="1" ht="109.19999999999999">
      <c r="H36" s="540"/>
      <c r="I36" s="1306"/>
      <c r="M36" s="2288" t="s">
        <v>2275</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83</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3B358-6958-E768-C556-73D5F6E0CF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DB8A5-B278-4E53-D078-B828998663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0EBF8-7336-E7EB-433A-F92CADEA98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40F88-BB1B-B578-FA86-58A934A2F3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1F15B-ACF8-DD28-B828-20D36E1E7C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99628-CAF4-D8A4-4508-B58D4E3341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DC188-04F8-D618-2DA8-6BF79CB110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C6858-0128-764D-9171-4D3E1958EFB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7D974-7F48-CA3F-5AF8-C4876901FC88}"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2276</v>
      </c>
      <c r="B1" s="2619" t="s">
        <v>2277</v>
      </c>
      <c r="C1" s="2620" t="s">
        <v>2278</v>
      </c>
      <c r="D1" s="2621"/>
      <c r="E1" s="839" t="s">
        <v>2279</v>
      </c>
    </row>
    <row customHeight="1" ht="11.25">
      <c r="A2" s="2622"/>
      <c r="B2" s="768" t="s">
        <v>26</v>
      </c>
      <c r="C2" s="756"/>
      <c r="D2" s="767"/>
      <c r="E2" s="839"/>
    </row>
    <row customHeight="1" ht="11.25">
      <c r="A3" s="2623"/>
      <c r="B3" s="2624" t="s">
        <v>33</v>
      </c>
      <c r="C3" s="756"/>
      <c r="D3" s="767"/>
      <c r="E3" s="839"/>
    </row>
    <row customHeight="1" ht="11.25">
      <c r="A4" s="2625"/>
      <c r="B4" s="769" t="s">
        <v>1705</v>
      </c>
      <c r="C4" s="756"/>
      <c r="D4" s="767"/>
      <c r="E4" s="839"/>
    </row>
    <row customHeight="1" ht="11.25">
      <c r="A5" s="2626"/>
      <c r="B5" s="769" t="s">
        <v>1699</v>
      </c>
      <c r="C5" s="2627" t="s">
        <v>2043</v>
      </c>
      <c r="D5" s="2628" t="s">
        <v>2280</v>
      </c>
      <c r="E5" s="839"/>
    </row>
    <row s="1853" customFormat="1" customHeight="1" ht="11.25">
      <c r="A6" s="2629"/>
      <c r="B6" s="769" t="s">
        <v>1709</v>
      </c>
      <c r="C6" s="756"/>
      <c r="D6" s="767"/>
      <c r="E6" s="839"/>
    </row>
    <row customHeight="1" ht="11.25">
      <c r="A7" s="2630"/>
      <c r="B7" s="769" t="s">
        <v>1717</v>
      </c>
      <c r="C7" s="756"/>
      <c r="D7" s="767"/>
      <c r="E7" s="839"/>
    </row>
    <row customHeight="1" ht="11.25">
      <c r="A8" s="759"/>
      <c r="B8" s="769" t="s">
        <v>1712</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662F7-1B98-5A38-F276-175BE77DF2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CD29C-C026-1088-0B18-69AC0A4C4E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A1E48-8187-6B28-0414-2C6C38AE8D58}"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2281</v>
      </c>
      <c r="B1" s="71" t="s">
        <v>2282</v>
      </c>
      <c r="C1" s="71" t="s">
        <v>2283</v>
      </c>
      <c r="D1" s="71" t="s">
        <v>2284</v>
      </c>
      <c r="E1" s="71" t="s">
        <v>2285</v>
      </c>
      <c r="F1" s="71" t="s">
        <v>2286</v>
      </c>
      <c r="G1" s="71" t="s">
        <v>2287</v>
      </c>
      <c r="H1" s="71" t="s">
        <v>2288</v>
      </c>
      <c r="I1" s="71" t="s">
        <v>2289</v>
      </c>
    </row>
    <row customHeight="1" ht="11.25">
      <c r="A2" s="1853" t="s">
        <v>2290</v>
      </c>
      <c r="B2" s="1853" t="s">
        <v>16</v>
      </c>
      <c r="C2" s="1853" t="s">
        <v>2291</v>
      </c>
      <c r="D2" s="1853" t="s">
        <v>2292</v>
      </c>
      <c r="E2" s="1853" t="s">
        <v>2293</v>
      </c>
      <c r="F2" s="1853" t="s">
        <v>2294</v>
      </c>
      <c r="G2" s="1853" t="s">
        <v>28</v>
      </c>
      <c r="H2" s="1853" t="s">
        <v>28</v>
      </c>
      <c r="I2" s="1853" t="s">
        <v>823</v>
      </c>
    </row>
    <row customHeight="1" ht="11.25">
      <c r="A3" s="1853" t="s">
        <v>2290</v>
      </c>
      <c r="B3" s="1853" t="s">
        <v>16</v>
      </c>
      <c r="C3" s="1853" t="s">
        <v>2295</v>
      </c>
      <c r="D3" s="1853" t="s">
        <v>2296</v>
      </c>
      <c r="E3" s="1853" t="s">
        <v>2297</v>
      </c>
      <c r="F3" s="1853" t="s">
        <v>2298</v>
      </c>
      <c r="G3" s="1853" t="s">
        <v>28</v>
      </c>
      <c r="H3" s="1853" t="s">
        <v>28</v>
      </c>
      <c r="I3" s="1853" t="s">
        <v>823</v>
      </c>
    </row>
    <row customHeight="1" ht="11.25">
      <c r="A4" s="1853" t="s">
        <v>2290</v>
      </c>
      <c r="B4" s="1853" t="s">
        <v>16</v>
      </c>
      <c r="C4" s="1853" t="s">
        <v>2299</v>
      </c>
      <c r="D4" s="1853" t="s">
        <v>2300</v>
      </c>
      <c r="E4" s="1853" t="s">
        <v>2301</v>
      </c>
      <c r="F4" s="1853" t="s">
        <v>2302</v>
      </c>
      <c r="G4" s="1853" t="s">
        <v>28</v>
      </c>
      <c r="H4" s="1853" t="s">
        <v>28</v>
      </c>
      <c r="I4" s="1853" t="s">
        <v>823</v>
      </c>
    </row>
    <row customHeight="1" ht="11.25">
      <c r="A5" s="1853" t="s">
        <v>2290</v>
      </c>
      <c r="B5" s="1853" t="s">
        <v>16</v>
      </c>
      <c r="C5" s="1853" t="s">
        <v>2303</v>
      </c>
      <c r="D5" s="1853" t="s">
        <v>2304</v>
      </c>
      <c r="E5" s="1853" t="s">
        <v>2305</v>
      </c>
      <c r="F5" s="1853" t="s">
        <v>2306</v>
      </c>
      <c r="G5" s="1853" t="s">
        <v>28</v>
      </c>
      <c r="H5" s="1853" t="s">
        <v>28</v>
      </c>
      <c r="I5" s="1853" t="s">
        <v>823</v>
      </c>
    </row>
    <row customHeight="1" ht="11.25">
      <c r="A6" s="1853" t="s">
        <v>2290</v>
      </c>
      <c r="B6" s="1853" t="s">
        <v>16</v>
      </c>
      <c r="C6" s="1853" t="s">
        <v>2307</v>
      </c>
      <c r="D6" s="1853" t="s">
        <v>2308</v>
      </c>
      <c r="E6" s="1853" t="s">
        <v>2309</v>
      </c>
      <c r="F6" s="1853" t="s">
        <v>2302</v>
      </c>
      <c r="G6" s="1853" t="s">
        <v>2310</v>
      </c>
      <c r="H6" s="1853" t="s">
        <v>28</v>
      </c>
      <c r="I6" s="1853" t="s">
        <v>823</v>
      </c>
    </row>
    <row customHeight="1" ht="11.25">
      <c r="A7" s="1853" t="s">
        <v>2290</v>
      </c>
      <c r="B7" s="1853" t="s">
        <v>16</v>
      </c>
      <c r="C7" s="1853" t="s">
        <v>2311</v>
      </c>
      <c r="D7" s="1853" t="s">
        <v>2312</v>
      </c>
      <c r="E7" s="1853" t="s">
        <v>2313</v>
      </c>
      <c r="F7" s="1853" t="s">
        <v>2314</v>
      </c>
      <c r="G7" s="1853" t="s">
        <v>28</v>
      </c>
      <c r="H7" s="1853" t="s">
        <v>28</v>
      </c>
      <c r="I7" s="1853" t="s">
        <v>823</v>
      </c>
    </row>
    <row customHeight="1" ht="11.25">
      <c r="A8" s="1853" t="s">
        <v>2290</v>
      </c>
      <c r="B8" s="1853" t="s">
        <v>16</v>
      </c>
      <c r="C8" s="1853" t="s">
        <v>2315</v>
      </c>
      <c r="D8" s="1853" t="s">
        <v>2316</v>
      </c>
      <c r="E8" s="1853" t="s">
        <v>2317</v>
      </c>
      <c r="F8" s="1853" t="s">
        <v>2318</v>
      </c>
      <c r="G8" s="1853" t="s">
        <v>28</v>
      </c>
      <c r="H8" s="1853" t="s">
        <v>28</v>
      </c>
      <c r="I8" s="1853" t="s">
        <v>823</v>
      </c>
    </row>
    <row customHeight="1" ht="11.25">
      <c r="A9" s="1853" t="s">
        <v>2290</v>
      </c>
      <c r="B9" s="1853" t="s">
        <v>16</v>
      </c>
      <c r="C9" s="1853" t="s">
        <v>2319</v>
      </c>
      <c r="D9" s="1853" t="s">
        <v>2320</v>
      </c>
      <c r="E9" s="1853" t="s">
        <v>2321</v>
      </c>
      <c r="F9" s="1853" t="s">
        <v>2302</v>
      </c>
      <c r="G9" s="1853" t="s">
        <v>2322</v>
      </c>
      <c r="H9" s="1853" t="s">
        <v>28</v>
      </c>
      <c r="I9" s="1853" t="s">
        <v>823</v>
      </c>
    </row>
    <row customHeight="1" ht="11.25">
      <c r="A10" s="1853" t="s">
        <v>2290</v>
      </c>
      <c r="B10" s="1853" t="s">
        <v>16</v>
      </c>
      <c r="C10" s="1853" t="s">
        <v>2323</v>
      </c>
      <c r="D10" s="1853" t="s">
        <v>2324</v>
      </c>
      <c r="E10" s="1853" t="s">
        <v>2325</v>
      </c>
      <c r="F10" s="1853" t="s">
        <v>2326</v>
      </c>
      <c r="G10" s="1853" t="s">
        <v>28</v>
      </c>
      <c r="H10" s="1853" t="s">
        <v>28</v>
      </c>
      <c r="I10" s="1853" t="s">
        <v>823</v>
      </c>
    </row>
    <row customHeight="1" ht="11.25">
      <c r="A11" s="1853" t="s">
        <v>2290</v>
      </c>
      <c r="B11" s="1853" t="s">
        <v>16</v>
      </c>
      <c r="C11" s="1853" t="s">
        <v>2327</v>
      </c>
      <c r="D11" s="1853" t="s">
        <v>554</v>
      </c>
      <c r="E11" s="1853" t="s">
        <v>2325</v>
      </c>
      <c r="F11" s="1853" t="s">
        <v>2328</v>
      </c>
      <c r="G11" s="1853" t="s">
        <v>2329</v>
      </c>
      <c r="H11" s="1853" t="s">
        <v>28</v>
      </c>
      <c r="I11" s="1853" t="s">
        <v>823</v>
      </c>
    </row>
    <row customHeight="1" ht="11.25">
      <c r="A12" s="1853" t="s">
        <v>2290</v>
      </c>
      <c r="B12" s="1853" t="s">
        <v>16</v>
      </c>
      <c r="C12" s="1853" t="s">
        <v>2330</v>
      </c>
      <c r="D12" s="1853" t="s">
        <v>2331</v>
      </c>
      <c r="E12" s="1853" t="s">
        <v>2332</v>
      </c>
      <c r="F12" s="1853" t="s">
        <v>2298</v>
      </c>
      <c r="G12" s="1853" t="s">
        <v>28</v>
      </c>
      <c r="H12" s="1853" t="s">
        <v>28</v>
      </c>
      <c r="I12" s="1853" t="s">
        <v>823</v>
      </c>
    </row>
    <row customHeight="1" ht="11.25">
      <c r="A13" s="1853" t="s">
        <v>2290</v>
      </c>
      <c r="B13" s="1853" t="s">
        <v>16</v>
      </c>
      <c r="C13" s="1853" t="s">
        <v>2333</v>
      </c>
      <c r="D13" s="1853" t="s">
        <v>2334</v>
      </c>
      <c r="E13" s="1853" t="s">
        <v>2325</v>
      </c>
      <c r="F13" s="1853" t="s">
        <v>2335</v>
      </c>
      <c r="G13" s="1853" t="s">
        <v>28</v>
      </c>
      <c r="H13" s="1853" t="s">
        <v>28</v>
      </c>
      <c r="I13" s="1853" t="s">
        <v>823</v>
      </c>
    </row>
    <row customHeight="1" ht="11.25">
      <c r="A14" s="1853" t="s">
        <v>2290</v>
      </c>
      <c r="B14" s="1853" t="s">
        <v>16</v>
      </c>
      <c r="C14" s="1853" t="s">
        <v>2336</v>
      </c>
      <c r="D14" s="1853" t="s">
        <v>2337</v>
      </c>
      <c r="E14" s="1853" t="s">
        <v>2338</v>
      </c>
      <c r="F14" s="1853" t="s">
        <v>2339</v>
      </c>
      <c r="G14" s="1853" t="s">
        <v>28</v>
      </c>
      <c r="H14" s="1853" t="s">
        <v>28</v>
      </c>
      <c r="I14" s="1853" t="s">
        <v>823</v>
      </c>
    </row>
    <row customHeight="1" ht="11.25">
      <c r="A15" s="1853" t="s">
        <v>2290</v>
      </c>
      <c r="B15" s="1853" t="s">
        <v>16</v>
      </c>
      <c r="C15" s="1853" t="s">
        <v>2340</v>
      </c>
      <c r="D15" s="1853" t="s">
        <v>2341</v>
      </c>
      <c r="E15" s="1853" t="s">
        <v>2342</v>
      </c>
      <c r="F15" s="1853" t="s">
        <v>2343</v>
      </c>
      <c r="G15" s="1853" t="s">
        <v>2344</v>
      </c>
      <c r="H15" s="1853" t="s">
        <v>28</v>
      </c>
      <c r="I15" s="1853" t="s">
        <v>823</v>
      </c>
    </row>
    <row customHeight="1" ht="11.25">
      <c r="A16" s="1853" t="s">
        <v>2290</v>
      </c>
      <c r="B16" s="1853" t="s">
        <v>16</v>
      </c>
      <c r="C16" s="1853" t="s">
        <v>2345</v>
      </c>
      <c r="D16" s="1853" t="s">
        <v>2346</v>
      </c>
      <c r="E16" s="1853" t="s">
        <v>2347</v>
      </c>
      <c r="F16" s="1853" t="s">
        <v>2348</v>
      </c>
      <c r="G16" s="1853" t="s">
        <v>28</v>
      </c>
      <c r="H16" s="1853" t="s">
        <v>28</v>
      </c>
      <c r="I16" s="1853" t="s">
        <v>823</v>
      </c>
    </row>
    <row customHeight="1" ht="11.25">
      <c r="A17" s="1853" t="s">
        <v>2290</v>
      </c>
      <c r="B17" s="1853" t="s">
        <v>16</v>
      </c>
      <c r="C17" s="1853" t="s">
        <v>2349</v>
      </c>
      <c r="D17" s="1853" t="s">
        <v>2350</v>
      </c>
      <c r="E17" s="1853" t="s">
        <v>2351</v>
      </c>
      <c r="F17" s="1853" t="s">
        <v>2302</v>
      </c>
      <c r="G17" s="1853" t="s">
        <v>28</v>
      </c>
      <c r="H17" s="1853" t="s">
        <v>28</v>
      </c>
      <c r="I17" s="1853" t="s">
        <v>823</v>
      </c>
    </row>
    <row customHeight="1" ht="11.25">
      <c r="A18" s="1853" t="s">
        <v>2290</v>
      </c>
      <c r="B18" s="1853" t="s">
        <v>16</v>
      </c>
      <c r="C18" s="1853" t="s">
        <v>2352</v>
      </c>
      <c r="D18" s="1853" t="s">
        <v>2353</v>
      </c>
      <c r="E18" s="1853" t="s">
        <v>2354</v>
      </c>
      <c r="F18" s="1853" t="s">
        <v>2355</v>
      </c>
      <c r="G18" s="1853" t="s">
        <v>28</v>
      </c>
      <c r="H18" s="1853" t="s">
        <v>28</v>
      </c>
      <c r="I18" s="1853" t="s">
        <v>823</v>
      </c>
    </row>
    <row customHeight="1" ht="11.25">
      <c r="A19" s="1853" t="s">
        <v>2290</v>
      </c>
      <c r="B19" s="1853" t="s">
        <v>16</v>
      </c>
      <c r="C19" s="1853" t="s">
        <v>2356</v>
      </c>
      <c r="D19" s="1853" t="s">
        <v>2357</v>
      </c>
      <c r="E19" s="1853" t="s">
        <v>2358</v>
      </c>
      <c r="F19" s="1853" t="s">
        <v>2302</v>
      </c>
      <c r="G19" s="1853" t="s">
        <v>2359</v>
      </c>
      <c r="H19" s="1853" t="s">
        <v>28</v>
      </c>
      <c r="I19" s="1853" t="s">
        <v>823</v>
      </c>
    </row>
    <row customHeight="1" ht="11.25">
      <c r="A20" s="1853" t="s">
        <v>2290</v>
      </c>
      <c r="B20" s="1853" t="s">
        <v>16</v>
      </c>
      <c r="C20" s="1853" t="s">
        <v>2360</v>
      </c>
      <c r="D20" s="1853" t="s">
        <v>2361</v>
      </c>
      <c r="E20" s="1853" t="s">
        <v>2362</v>
      </c>
      <c r="F20" s="1853" t="s">
        <v>2302</v>
      </c>
      <c r="G20" s="1853" t="s">
        <v>2363</v>
      </c>
      <c r="H20" s="1853" t="s">
        <v>28</v>
      </c>
      <c r="I20" s="1853" t="s">
        <v>823</v>
      </c>
    </row>
    <row customHeight="1" ht="11.25">
      <c r="A21" s="1853" t="s">
        <v>2290</v>
      </c>
      <c r="B21" s="1853" t="s">
        <v>16</v>
      </c>
      <c r="C21" s="1853" t="s">
        <v>2364</v>
      </c>
      <c r="D21" s="1853" t="s">
        <v>2365</v>
      </c>
      <c r="E21" s="1853" t="s">
        <v>2366</v>
      </c>
      <c r="F21" s="1853" t="s">
        <v>2339</v>
      </c>
      <c r="G21" s="1853" t="s">
        <v>28</v>
      </c>
      <c r="H21" s="1853" t="s">
        <v>28</v>
      </c>
      <c r="I21" s="1853" t="s">
        <v>823</v>
      </c>
    </row>
    <row customHeight="1" ht="11.25">
      <c r="A22" s="1853" t="s">
        <v>2290</v>
      </c>
      <c r="B22" s="1853" t="s">
        <v>16</v>
      </c>
      <c r="C22" s="1853" t="s">
        <v>2367</v>
      </c>
      <c r="D22" s="1853" t="s">
        <v>2368</v>
      </c>
      <c r="E22" s="1853" t="s">
        <v>2369</v>
      </c>
      <c r="F22" s="1853" t="s">
        <v>2370</v>
      </c>
      <c r="G22" s="1853" t="s">
        <v>28</v>
      </c>
      <c r="H22" s="1853" t="s">
        <v>28</v>
      </c>
      <c r="I22" s="1853" t="s">
        <v>823</v>
      </c>
    </row>
    <row customHeight="1" ht="11.25">
      <c r="A23" s="1853" t="s">
        <v>2290</v>
      </c>
      <c r="B23" s="1853" t="s">
        <v>16</v>
      </c>
      <c r="C23" s="1853" t="s">
        <v>2371</v>
      </c>
      <c r="D23" s="1853" t="s">
        <v>2372</v>
      </c>
      <c r="E23" s="1853" t="s">
        <v>2373</v>
      </c>
      <c r="F23" s="1853" t="s">
        <v>2302</v>
      </c>
      <c r="G23" s="1853" t="s">
        <v>28</v>
      </c>
      <c r="H23" s="1853" t="s">
        <v>28</v>
      </c>
      <c r="I23" s="1853" t="s">
        <v>823</v>
      </c>
    </row>
    <row customHeight="1" ht="11.25">
      <c r="A24" s="1853" t="s">
        <v>2290</v>
      </c>
      <c r="B24" s="1853" t="s">
        <v>16</v>
      </c>
      <c r="C24" s="1853" t="s">
        <v>2374</v>
      </c>
      <c r="D24" s="1853" t="s">
        <v>2375</v>
      </c>
      <c r="E24" s="1853" t="s">
        <v>2376</v>
      </c>
      <c r="F24" s="1853" t="s">
        <v>2314</v>
      </c>
      <c r="G24" s="1853" t="s">
        <v>2377</v>
      </c>
      <c r="H24" s="1853" t="s">
        <v>28</v>
      </c>
      <c r="I24" s="1853" t="s">
        <v>823</v>
      </c>
    </row>
    <row customHeight="1" ht="11.25">
      <c r="A25" s="1853" t="s">
        <v>2290</v>
      </c>
      <c r="B25" s="1853" t="s">
        <v>16</v>
      </c>
      <c r="C25" s="1853" t="s">
        <v>2378</v>
      </c>
      <c r="D25" s="1853" t="s">
        <v>2379</v>
      </c>
      <c r="E25" s="1853" t="s">
        <v>2380</v>
      </c>
      <c r="F25" s="1853" t="s">
        <v>2318</v>
      </c>
      <c r="G25" s="1853" t="s">
        <v>28</v>
      </c>
      <c r="H25" s="1853" t="s">
        <v>28</v>
      </c>
      <c r="I25" s="1853" t="s">
        <v>823</v>
      </c>
    </row>
    <row customHeight="1" ht="11.25">
      <c r="A26" s="1853" t="s">
        <v>2290</v>
      </c>
      <c r="B26" s="1853" t="s">
        <v>16</v>
      </c>
      <c r="C26" s="1853" t="s">
        <v>2381</v>
      </c>
      <c r="D26" s="1853" t="s">
        <v>2382</v>
      </c>
      <c r="E26" s="1853" t="s">
        <v>2297</v>
      </c>
      <c r="F26" s="1853" t="s">
        <v>2383</v>
      </c>
      <c r="G26" s="1853" t="s">
        <v>28</v>
      </c>
      <c r="H26" s="1853" t="s">
        <v>28</v>
      </c>
      <c r="I26" s="1853" t="s">
        <v>823</v>
      </c>
    </row>
    <row customHeight="1" ht="11.25">
      <c r="A27" s="1853" t="s">
        <v>2290</v>
      </c>
      <c r="B27" s="1853" t="s">
        <v>16</v>
      </c>
      <c r="C27" s="1853" t="s">
        <v>2384</v>
      </c>
      <c r="D27" s="1853" t="s">
        <v>2385</v>
      </c>
      <c r="E27" s="1853" t="s">
        <v>2386</v>
      </c>
      <c r="F27" s="1853" t="s">
        <v>2339</v>
      </c>
      <c r="G27" s="1853" t="s">
        <v>28</v>
      </c>
      <c r="H27" s="1853" t="s">
        <v>28</v>
      </c>
      <c r="I27" s="1853" t="s">
        <v>823</v>
      </c>
    </row>
    <row customHeight="1" ht="11.25">
      <c r="A28" s="1853" t="s">
        <v>2290</v>
      </c>
      <c r="B28" s="1853" t="s">
        <v>16</v>
      </c>
      <c r="C28" s="1853" t="s">
        <v>2387</v>
      </c>
      <c r="D28" s="1853" t="s">
        <v>2388</v>
      </c>
      <c r="E28" s="1853" t="s">
        <v>2389</v>
      </c>
      <c r="F28" s="1853" t="s">
        <v>2390</v>
      </c>
      <c r="G28" s="1853" t="s">
        <v>28</v>
      </c>
      <c r="H28" s="1853" t="s">
        <v>28</v>
      </c>
      <c r="I28" s="1853" t="s">
        <v>823</v>
      </c>
    </row>
    <row customHeight="1" ht="11.25">
      <c r="A29" s="1853" t="s">
        <v>2290</v>
      </c>
      <c r="B29" s="1853" t="s">
        <v>16</v>
      </c>
      <c r="C29" s="1853" t="s">
        <v>2391</v>
      </c>
      <c r="D29" s="1853" t="s">
        <v>2392</v>
      </c>
      <c r="E29" s="1853" t="s">
        <v>2393</v>
      </c>
      <c r="F29" s="1853" t="s">
        <v>2394</v>
      </c>
      <c r="G29" s="1853" t="s">
        <v>28</v>
      </c>
      <c r="H29" s="1853" t="s">
        <v>28</v>
      </c>
      <c r="I29" s="1853" t="s">
        <v>823</v>
      </c>
    </row>
    <row customHeight="1" ht="11.25">
      <c r="A30" s="1853" t="s">
        <v>2290</v>
      </c>
      <c r="B30" s="1853" t="s">
        <v>16</v>
      </c>
      <c r="C30" s="1853" t="s">
        <v>2395</v>
      </c>
      <c r="D30" s="1853" t="s">
        <v>2396</v>
      </c>
      <c r="E30" s="1853" t="s">
        <v>2397</v>
      </c>
      <c r="F30" s="1853" t="s">
        <v>2398</v>
      </c>
      <c r="G30" s="1853" t="s">
        <v>28</v>
      </c>
      <c r="H30" s="1853" t="s">
        <v>28</v>
      </c>
      <c r="I30" s="1853" t="s">
        <v>823</v>
      </c>
    </row>
    <row customHeight="1" ht="11.25">
      <c r="A31" s="1853" t="s">
        <v>2290</v>
      </c>
      <c r="B31" s="1853" t="s">
        <v>16</v>
      </c>
      <c r="C31" s="1853" t="s">
        <v>2399</v>
      </c>
      <c r="D31" s="1853" t="s">
        <v>2400</v>
      </c>
      <c r="E31" s="1853" t="s">
        <v>2401</v>
      </c>
      <c r="F31" s="1853" t="s">
        <v>2370</v>
      </c>
      <c r="G31" s="1853" t="s">
        <v>2402</v>
      </c>
      <c r="H31" s="1853" t="s">
        <v>28</v>
      </c>
      <c r="I31" s="1853" t="s">
        <v>823</v>
      </c>
    </row>
    <row customHeight="1" ht="11.25">
      <c r="A32" s="1853" t="s">
        <v>2290</v>
      </c>
      <c r="B32" s="1853" t="s">
        <v>16</v>
      </c>
      <c r="C32" s="1853" t="s">
        <v>2403</v>
      </c>
      <c r="D32" s="1853" t="s">
        <v>2404</v>
      </c>
      <c r="E32" s="1853" t="s">
        <v>2405</v>
      </c>
      <c r="F32" s="1853" t="s">
        <v>2406</v>
      </c>
      <c r="G32" s="1853" t="s">
        <v>2407</v>
      </c>
      <c r="H32" s="1853" t="s">
        <v>28</v>
      </c>
      <c r="I32" s="1853" t="s">
        <v>823</v>
      </c>
    </row>
    <row customHeight="1" ht="11.25">
      <c r="A33" s="1853" t="s">
        <v>2290</v>
      </c>
      <c r="B33" s="1853" t="s">
        <v>16</v>
      </c>
      <c r="C33" s="1853" t="s">
        <v>2408</v>
      </c>
      <c r="D33" s="1853" t="s">
        <v>2409</v>
      </c>
      <c r="E33" s="1853" t="s">
        <v>2410</v>
      </c>
      <c r="F33" s="1853" t="s">
        <v>2318</v>
      </c>
      <c r="G33" s="1853" t="s">
        <v>28</v>
      </c>
      <c r="H33" s="1853" t="s">
        <v>28</v>
      </c>
      <c r="I33" s="1853" t="s">
        <v>823</v>
      </c>
    </row>
    <row customHeight="1" ht="11.25">
      <c r="A34" s="1853" t="s">
        <v>2290</v>
      </c>
      <c r="B34" s="1853" t="s">
        <v>16</v>
      </c>
      <c r="C34" s="1853" t="s">
        <v>2411</v>
      </c>
      <c r="D34" s="1853" t="s">
        <v>2412</v>
      </c>
      <c r="E34" s="1853" t="s">
        <v>2413</v>
      </c>
      <c r="F34" s="1853" t="s">
        <v>2414</v>
      </c>
      <c r="G34" s="1853" t="s">
        <v>28</v>
      </c>
      <c r="H34" s="1853" t="s">
        <v>28</v>
      </c>
      <c r="I34" s="1853" t="s">
        <v>823</v>
      </c>
    </row>
    <row customHeight="1" ht="11.25">
      <c r="A35" s="1853" t="s">
        <v>2290</v>
      </c>
      <c r="B35" s="1853" t="s">
        <v>16</v>
      </c>
      <c r="C35" s="1853" t="s">
        <v>2415</v>
      </c>
      <c r="D35" s="1853" t="s">
        <v>2416</v>
      </c>
      <c r="E35" s="1853" t="s">
        <v>2417</v>
      </c>
      <c r="F35" s="1853" t="s">
        <v>2318</v>
      </c>
      <c r="G35" s="1853" t="s">
        <v>28</v>
      </c>
      <c r="H35" s="1853" t="s">
        <v>28</v>
      </c>
      <c r="I35" s="1853" t="s">
        <v>823</v>
      </c>
    </row>
    <row customHeight="1" ht="11.25">
      <c r="A36" s="1853" t="s">
        <v>2290</v>
      </c>
      <c r="B36" s="1853" t="s">
        <v>16</v>
      </c>
      <c r="C36" s="1853" t="s">
        <v>2418</v>
      </c>
      <c r="D36" s="1853" t="s">
        <v>2419</v>
      </c>
      <c r="E36" s="1853" t="s">
        <v>2420</v>
      </c>
      <c r="F36" s="1853" t="s">
        <v>2421</v>
      </c>
      <c r="G36" s="1853" t="s">
        <v>28</v>
      </c>
      <c r="H36" s="1853" t="s">
        <v>28</v>
      </c>
      <c r="I36" s="1853" t="s">
        <v>823</v>
      </c>
    </row>
    <row customHeight="1" ht="11.25">
      <c r="A37" s="1853" t="s">
        <v>2290</v>
      </c>
      <c r="B37" s="1853" t="s">
        <v>16</v>
      </c>
      <c r="C37" s="1853" t="s">
        <v>2422</v>
      </c>
      <c r="D37" s="1853" t="s">
        <v>2423</v>
      </c>
      <c r="E37" s="1853" t="s">
        <v>2424</v>
      </c>
      <c r="F37" s="1853" t="s">
        <v>2370</v>
      </c>
      <c r="G37" s="1853" t="s">
        <v>28</v>
      </c>
      <c r="H37" s="1853" t="s">
        <v>28</v>
      </c>
      <c r="I37" s="1853" t="s">
        <v>823</v>
      </c>
    </row>
    <row customHeight="1" ht="11.25">
      <c r="A38" s="1853" t="s">
        <v>2290</v>
      </c>
      <c r="B38" s="1853" t="s">
        <v>16</v>
      </c>
      <c r="C38" s="1853" t="s">
        <v>28</v>
      </c>
      <c r="D38" s="1853" t="s">
        <v>2425</v>
      </c>
      <c r="E38" s="1853" t="s">
        <v>2426</v>
      </c>
      <c r="F38" s="1853" t="s">
        <v>2339</v>
      </c>
      <c r="G38" s="1853" t="s">
        <v>28</v>
      </c>
      <c r="H38" s="1853" t="s">
        <v>28</v>
      </c>
      <c r="I38" s="1853" t="s">
        <v>823</v>
      </c>
    </row>
    <row customHeight="1" ht="11.25">
      <c r="A39" s="1853" t="s">
        <v>2290</v>
      </c>
      <c r="B39" s="1853" t="s">
        <v>16</v>
      </c>
      <c r="C39" s="1853" t="s">
        <v>2427</v>
      </c>
      <c r="D39" s="1853" t="s">
        <v>2428</v>
      </c>
      <c r="E39" s="1853" t="s">
        <v>2429</v>
      </c>
      <c r="F39" s="1853" t="s">
        <v>2430</v>
      </c>
      <c r="G39" s="1853" t="s">
        <v>2431</v>
      </c>
      <c r="H39" s="1853" t="s">
        <v>28</v>
      </c>
      <c r="I39" s="1853" t="s">
        <v>823</v>
      </c>
    </row>
    <row customHeight="1" ht="11.25">
      <c r="A40" s="1853" t="s">
        <v>2290</v>
      </c>
      <c r="B40" s="1853" t="s">
        <v>16</v>
      </c>
      <c r="C40" s="1853" t="s">
        <v>2432</v>
      </c>
      <c r="D40" s="1853" t="s">
        <v>2433</v>
      </c>
      <c r="E40" s="1853" t="s">
        <v>2434</v>
      </c>
      <c r="F40" s="1853" t="s">
        <v>2318</v>
      </c>
      <c r="G40" s="1853" t="s">
        <v>28</v>
      </c>
      <c r="H40" s="1853" t="s">
        <v>28</v>
      </c>
      <c r="I40" s="1853" t="s">
        <v>823</v>
      </c>
    </row>
    <row customHeight="1" ht="11.25">
      <c r="A41" s="1853" t="s">
        <v>2290</v>
      </c>
      <c r="B41" s="1853" t="s">
        <v>16</v>
      </c>
      <c r="C41" s="1853" t="s">
        <v>2435</v>
      </c>
      <c r="D41" s="1853" t="s">
        <v>2436</v>
      </c>
      <c r="E41" s="1853" t="s">
        <v>2437</v>
      </c>
      <c r="F41" s="1853" t="s">
        <v>2438</v>
      </c>
      <c r="G41" s="1853" t="s">
        <v>28</v>
      </c>
      <c r="H41" s="1853" t="s">
        <v>28</v>
      </c>
      <c r="I41" s="1853" t="s">
        <v>823</v>
      </c>
    </row>
    <row customHeight="1" ht="11.25">
      <c r="A42" s="1853" t="s">
        <v>2290</v>
      </c>
      <c r="B42" s="1853" t="s">
        <v>16</v>
      </c>
      <c r="C42" s="1853" t="s">
        <v>2439</v>
      </c>
      <c r="D42" s="1853" t="s">
        <v>2440</v>
      </c>
      <c r="E42" s="1853" t="s">
        <v>2441</v>
      </c>
      <c r="F42" s="1853" t="s">
        <v>2406</v>
      </c>
      <c r="G42" s="1853" t="s">
        <v>28</v>
      </c>
      <c r="H42" s="1853" t="s">
        <v>28</v>
      </c>
      <c r="I42" s="1853" t="s">
        <v>823</v>
      </c>
    </row>
    <row customHeight="1" ht="11.25">
      <c r="A43" s="1853" t="s">
        <v>2290</v>
      </c>
      <c r="B43" s="1853" t="s">
        <v>16</v>
      </c>
      <c r="C43" s="1853" t="s">
        <v>2442</v>
      </c>
      <c r="D43" s="1853" t="s">
        <v>2443</v>
      </c>
      <c r="E43" s="1853" t="s">
        <v>2444</v>
      </c>
      <c r="F43" s="1853" t="s">
        <v>2318</v>
      </c>
      <c r="G43" s="1853" t="s">
        <v>28</v>
      </c>
      <c r="H43" s="1853" t="s">
        <v>28</v>
      </c>
      <c r="I43" s="1853" t="s">
        <v>823</v>
      </c>
    </row>
    <row customHeight="1" ht="11.25">
      <c r="A44" s="1853" t="s">
        <v>2290</v>
      </c>
      <c r="B44" s="1853" t="s">
        <v>16</v>
      </c>
      <c r="C44" s="1853" t="s">
        <v>2445</v>
      </c>
      <c r="D44" s="1853" t="s">
        <v>2446</v>
      </c>
      <c r="E44" s="1853" t="s">
        <v>2447</v>
      </c>
      <c r="F44" s="1853" t="s">
        <v>2448</v>
      </c>
      <c r="G44" s="1853" t="s">
        <v>28</v>
      </c>
      <c r="H44" s="1853" t="s">
        <v>28</v>
      </c>
      <c r="I44" s="1853" t="s">
        <v>823</v>
      </c>
    </row>
    <row customHeight="1" ht="11.25">
      <c r="A45" s="1853" t="s">
        <v>2290</v>
      </c>
      <c r="B45" s="1853" t="s">
        <v>16</v>
      </c>
      <c r="C45" s="1853" t="s">
        <v>2449</v>
      </c>
      <c r="D45" s="1853" t="s">
        <v>2450</v>
      </c>
      <c r="E45" s="1853" t="s">
        <v>2451</v>
      </c>
      <c r="F45" s="1853" t="s">
        <v>2452</v>
      </c>
      <c r="G45" s="1853" t="s">
        <v>28</v>
      </c>
      <c r="H45" s="1853" t="s">
        <v>28</v>
      </c>
      <c r="I45" s="1853" t="s">
        <v>823</v>
      </c>
    </row>
    <row customHeight="1" ht="11.25">
      <c r="A46" s="1853" t="s">
        <v>2290</v>
      </c>
      <c r="B46" s="1853" t="s">
        <v>16</v>
      </c>
      <c r="C46" s="1853" t="s">
        <v>2453</v>
      </c>
      <c r="D46" s="1853" t="s">
        <v>2454</v>
      </c>
      <c r="E46" s="1853" t="s">
        <v>2455</v>
      </c>
      <c r="F46" s="1853" t="s">
        <v>2438</v>
      </c>
      <c r="G46" s="1853" t="s">
        <v>28</v>
      </c>
      <c r="H46" s="1853" t="s">
        <v>28</v>
      </c>
      <c r="I46" s="1853" t="s">
        <v>823</v>
      </c>
    </row>
    <row customHeight="1" ht="11.25">
      <c r="A47" s="1853" t="s">
        <v>2290</v>
      </c>
      <c r="B47" s="1853" t="s">
        <v>16</v>
      </c>
      <c r="C47" s="1853" t="s">
        <v>2456</v>
      </c>
      <c r="D47" s="1853" t="s">
        <v>2457</v>
      </c>
      <c r="E47" s="1853" t="s">
        <v>2458</v>
      </c>
      <c r="F47" s="1853" t="s">
        <v>2459</v>
      </c>
      <c r="G47" s="1853" t="s">
        <v>28</v>
      </c>
      <c r="H47" s="1853" t="s">
        <v>28</v>
      </c>
      <c r="I47" s="1853" t="s">
        <v>823</v>
      </c>
    </row>
    <row customHeight="1" ht="11.25">
      <c r="A48" s="1853" t="s">
        <v>2290</v>
      </c>
      <c r="B48" s="1853" t="s">
        <v>16</v>
      </c>
      <c r="C48" s="1853" t="s">
        <v>2460</v>
      </c>
      <c r="D48" s="1853" t="s">
        <v>2461</v>
      </c>
      <c r="E48" s="1853" t="s">
        <v>2462</v>
      </c>
      <c r="F48" s="1853" t="s">
        <v>2463</v>
      </c>
      <c r="G48" s="1853" t="s">
        <v>28</v>
      </c>
      <c r="H48" s="1853" t="s">
        <v>28</v>
      </c>
      <c r="I48" s="1853" t="s">
        <v>823</v>
      </c>
    </row>
    <row customHeight="1" ht="11.25">
      <c r="A49" s="1853" t="s">
        <v>2290</v>
      </c>
      <c r="B49" s="1853" t="s">
        <v>16</v>
      </c>
      <c r="C49" s="1853" t="s">
        <v>2464</v>
      </c>
      <c r="D49" s="1853" t="s">
        <v>2465</v>
      </c>
      <c r="E49" s="1853" t="s">
        <v>2466</v>
      </c>
      <c r="F49" s="1853" t="s">
        <v>2467</v>
      </c>
      <c r="G49" s="1853" t="s">
        <v>28</v>
      </c>
      <c r="H49" s="1853" t="s">
        <v>28</v>
      </c>
      <c r="I49" s="1853" t="s">
        <v>823</v>
      </c>
    </row>
    <row customHeight="1" ht="11.25">
      <c r="A50" s="1853" t="s">
        <v>2290</v>
      </c>
      <c r="B50" s="1853" t="s">
        <v>16</v>
      </c>
      <c r="C50" s="1853" t="s">
        <v>2468</v>
      </c>
      <c r="D50" s="1853" t="s">
        <v>2469</v>
      </c>
      <c r="E50" s="1853" t="s">
        <v>2470</v>
      </c>
      <c r="F50" s="1853" t="s">
        <v>2302</v>
      </c>
      <c r="G50" s="1853" t="s">
        <v>2471</v>
      </c>
      <c r="H50" s="1853" t="s">
        <v>28</v>
      </c>
      <c r="I50" s="1853" t="s">
        <v>823</v>
      </c>
    </row>
    <row customHeight="1" ht="11.25">
      <c r="A51" s="1853" t="s">
        <v>2290</v>
      </c>
      <c r="B51" s="1853" t="s">
        <v>16</v>
      </c>
      <c r="C51" s="1853" t="s">
        <v>2472</v>
      </c>
      <c r="D51" s="1853" t="s">
        <v>2473</v>
      </c>
      <c r="E51" s="1853" t="s">
        <v>2474</v>
      </c>
      <c r="F51" s="1853" t="s">
        <v>2370</v>
      </c>
      <c r="G51" s="1853" t="s">
        <v>28</v>
      </c>
      <c r="H51" s="1853" t="s">
        <v>28</v>
      </c>
      <c r="I51" s="1853" t="s">
        <v>823</v>
      </c>
    </row>
    <row customHeight="1" ht="11.25">
      <c r="A52" s="1853" t="s">
        <v>2290</v>
      </c>
      <c r="B52" s="1853" t="s">
        <v>16</v>
      </c>
      <c r="C52" s="1853" t="s">
        <v>2475</v>
      </c>
      <c r="D52" s="1853" t="s">
        <v>2476</v>
      </c>
      <c r="E52" s="1853" t="s">
        <v>2362</v>
      </c>
      <c r="F52" s="1853" t="s">
        <v>2477</v>
      </c>
      <c r="G52" s="1853" t="s">
        <v>28</v>
      </c>
      <c r="H52" s="1853" t="s">
        <v>28</v>
      </c>
      <c r="I52" s="1853" t="s">
        <v>823</v>
      </c>
    </row>
    <row customHeight="1" ht="11.25">
      <c r="A53" s="1853" t="s">
        <v>2290</v>
      </c>
      <c r="B53" s="1853" t="s">
        <v>16</v>
      </c>
      <c r="C53" s="1853" t="s">
        <v>2478</v>
      </c>
      <c r="D53" s="1853" t="s">
        <v>2479</v>
      </c>
      <c r="E53" s="1853" t="s">
        <v>2376</v>
      </c>
      <c r="F53" s="1853" t="s">
        <v>2318</v>
      </c>
      <c r="G53" s="1853" t="s">
        <v>2480</v>
      </c>
      <c r="H53" s="1853" t="s">
        <v>28</v>
      </c>
      <c r="I53" s="1853" t="s">
        <v>823</v>
      </c>
    </row>
    <row customHeight="1" ht="11.25">
      <c r="A54" s="1853" t="s">
        <v>2290</v>
      </c>
      <c r="B54" s="1853" t="s">
        <v>16</v>
      </c>
      <c r="C54" s="1853" t="s">
        <v>2481</v>
      </c>
      <c r="D54" s="1853" t="s">
        <v>2482</v>
      </c>
      <c r="E54" s="1853" t="s">
        <v>2483</v>
      </c>
      <c r="F54" s="1853" t="s">
        <v>2430</v>
      </c>
      <c r="G54" s="1853" t="s">
        <v>28</v>
      </c>
      <c r="H54" s="1853" t="s">
        <v>28</v>
      </c>
      <c r="I54" s="1853" t="s">
        <v>823</v>
      </c>
    </row>
    <row customHeight="1" ht="11.25">
      <c r="A55" s="1853" t="s">
        <v>2290</v>
      </c>
      <c r="B55" s="1853" t="s">
        <v>16</v>
      </c>
      <c r="C55" s="1853" t="s">
        <v>2484</v>
      </c>
      <c r="D55" s="1853" t="s">
        <v>2485</v>
      </c>
      <c r="E55" s="1853" t="s">
        <v>2486</v>
      </c>
      <c r="F55" s="1853" t="s">
        <v>2487</v>
      </c>
      <c r="G55" s="1853" t="s">
        <v>28</v>
      </c>
      <c r="H55" s="1853" t="s">
        <v>28</v>
      </c>
      <c r="I55" s="1853" t="s">
        <v>823</v>
      </c>
    </row>
    <row customHeight="1" ht="11.25">
      <c r="A56" s="1853" t="s">
        <v>2290</v>
      </c>
      <c r="B56" s="1853" t="s">
        <v>16</v>
      </c>
      <c r="C56" s="1853" t="s">
        <v>2488</v>
      </c>
      <c r="D56" s="1853" t="s">
        <v>2489</v>
      </c>
      <c r="E56" s="1853" t="s">
        <v>2490</v>
      </c>
      <c r="F56" s="1853" t="s">
        <v>2491</v>
      </c>
      <c r="G56" s="1853" t="s">
        <v>2492</v>
      </c>
      <c r="H56" s="1853" t="s">
        <v>28</v>
      </c>
      <c r="I56" s="1853" t="s">
        <v>823</v>
      </c>
    </row>
    <row customHeight="1" ht="11.25">
      <c r="A57" s="1853" t="s">
        <v>2290</v>
      </c>
      <c r="B57" s="1853" t="s">
        <v>16</v>
      </c>
      <c r="C57" s="1853" t="s">
        <v>2493</v>
      </c>
      <c r="D57" s="1853" t="s">
        <v>2494</v>
      </c>
      <c r="E57" s="1853" t="s">
        <v>2495</v>
      </c>
      <c r="F57" s="1853" t="s">
        <v>2398</v>
      </c>
      <c r="G57" s="1853" t="s">
        <v>28</v>
      </c>
      <c r="H57" s="1853" t="s">
        <v>28</v>
      </c>
      <c r="I57" s="1853" t="s">
        <v>823</v>
      </c>
    </row>
    <row customHeight="1" ht="11.25">
      <c r="A58" s="1853" t="s">
        <v>2290</v>
      </c>
      <c r="B58" s="1853" t="s">
        <v>16</v>
      </c>
      <c r="C58" s="1853" t="s">
        <v>2496</v>
      </c>
      <c r="D58" s="1853" t="s">
        <v>2497</v>
      </c>
      <c r="E58" s="1853" t="s">
        <v>2498</v>
      </c>
      <c r="F58" s="1853" t="s">
        <v>2499</v>
      </c>
      <c r="G58" s="1853" t="s">
        <v>28</v>
      </c>
      <c r="H58" s="1853" t="s">
        <v>28</v>
      </c>
      <c r="I58" s="1853" t="s">
        <v>823</v>
      </c>
    </row>
    <row customHeight="1" ht="11.25">
      <c r="A59" s="1853" t="s">
        <v>2290</v>
      </c>
      <c r="B59" s="1853" t="s">
        <v>16</v>
      </c>
      <c r="C59" s="1853" t="s">
        <v>2500</v>
      </c>
      <c r="D59" s="1853" t="s">
        <v>2501</v>
      </c>
      <c r="E59" s="1853" t="s">
        <v>2502</v>
      </c>
      <c r="F59" s="1853" t="s">
        <v>2339</v>
      </c>
      <c r="G59" s="1853" t="s">
        <v>28</v>
      </c>
      <c r="H59" s="1853" t="s">
        <v>28</v>
      </c>
      <c r="I59" s="1853" t="s">
        <v>823</v>
      </c>
    </row>
    <row customHeight="1" ht="11.25">
      <c r="A60" s="1853" t="s">
        <v>2290</v>
      </c>
      <c r="B60" s="1853" t="s">
        <v>16</v>
      </c>
      <c r="C60" s="1853" t="s">
        <v>2503</v>
      </c>
      <c r="D60" s="1853" t="s">
        <v>2504</v>
      </c>
      <c r="E60" s="1853" t="s">
        <v>2505</v>
      </c>
      <c r="F60" s="1853" t="s">
        <v>2339</v>
      </c>
      <c r="G60" s="1853" t="s">
        <v>28</v>
      </c>
      <c r="H60" s="1853" t="s">
        <v>28</v>
      </c>
      <c r="I60" s="1853" t="s">
        <v>823</v>
      </c>
    </row>
    <row customHeight="1" ht="11.25">
      <c r="A61" s="1853" t="s">
        <v>2290</v>
      </c>
      <c r="B61" s="1853" t="s">
        <v>16</v>
      </c>
      <c r="C61" s="1853" t="s">
        <v>2506</v>
      </c>
      <c r="D61" s="1853" t="s">
        <v>2507</v>
      </c>
      <c r="E61" s="1853" t="s">
        <v>2508</v>
      </c>
      <c r="F61" s="1853" t="s">
        <v>2339</v>
      </c>
      <c r="G61" s="1853" t="s">
        <v>28</v>
      </c>
      <c r="H61" s="1853" t="s">
        <v>28</v>
      </c>
      <c r="I61" s="1853" t="s">
        <v>823</v>
      </c>
    </row>
    <row customHeight="1" ht="11.25">
      <c r="A62" s="1853" t="s">
        <v>2290</v>
      </c>
      <c r="B62" s="1853" t="s">
        <v>16</v>
      </c>
      <c r="C62" s="1853" t="s">
        <v>2509</v>
      </c>
      <c r="D62" s="1853" t="s">
        <v>2510</v>
      </c>
      <c r="E62" s="1853" t="s">
        <v>2511</v>
      </c>
      <c r="F62" s="1853" t="s">
        <v>2448</v>
      </c>
      <c r="G62" s="1853" t="s">
        <v>28</v>
      </c>
      <c r="H62" s="1853" t="s">
        <v>28</v>
      </c>
      <c r="I62" s="1853" t="s">
        <v>823</v>
      </c>
    </row>
    <row customHeight="1" ht="11.25">
      <c r="A63" s="1853" t="s">
        <v>2290</v>
      </c>
      <c r="B63" s="1853" t="s">
        <v>16</v>
      </c>
      <c r="C63" s="1853" t="s">
        <v>2512</v>
      </c>
      <c r="D63" s="1853" t="s">
        <v>2513</v>
      </c>
      <c r="E63" s="1853" t="s">
        <v>2514</v>
      </c>
      <c r="F63" s="1853" t="s">
        <v>2339</v>
      </c>
      <c r="G63" s="1853" t="s">
        <v>2515</v>
      </c>
      <c r="H63" s="1853" t="s">
        <v>28</v>
      </c>
      <c r="I63" s="1853" t="s">
        <v>823</v>
      </c>
    </row>
    <row customHeight="1" ht="11.25">
      <c r="A64" s="1853" t="s">
        <v>2290</v>
      </c>
      <c r="B64" s="1853" t="s">
        <v>16</v>
      </c>
      <c r="C64" s="1853" t="s">
        <v>2516</v>
      </c>
      <c r="D64" s="1853" t="s">
        <v>2517</v>
      </c>
      <c r="E64" s="1853" t="s">
        <v>2518</v>
      </c>
      <c r="F64" s="1853" t="s">
        <v>2519</v>
      </c>
      <c r="G64" s="1853" t="s">
        <v>28</v>
      </c>
      <c r="H64" s="1853" t="s">
        <v>28</v>
      </c>
      <c r="I64" s="1853" t="s">
        <v>823</v>
      </c>
    </row>
    <row customHeight="1" ht="11.25">
      <c r="A65" s="1853" t="s">
        <v>2290</v>
      </c>
      <c r="B65" s="1853" t="s">
        <v>16</v>
      </c>
      <c r="C65" s="1853" t="s">
        <v>2520</v>
      </c>
      <c r="D65" s="1853" t="s">
        <v>2521</v>
      </c>
      <c r="E65" s="1853" t="s">
        <v>2522</v>
      </c>
      <c r="F65" s="1853" t="s">
        <v>2370</v>
      </c>
      <c r="G65" s="1853" t="s">
        <v>2523</v>
      </c>
      <c r="H65" s="1853" t="s">
        <v>28</v>
      </c>
      <c r="I65" s="1853" t="s">
        <v>823</v>
      </c>
    </row>
    <row customHeight="1" ht="11.25">
      <c r="A66" s="1853" t="s">
        <v>2290</v>
      </c>
      <c r="B66" s="1853" t="s">
        <v>16</v>
      </c>
      <c r="C66" s="1853" t="s">
        <v>2524</v>
      </c>
      <c r="D66" s="1853" t="s">
        <v>2525</v>
      </c>
      <c r="E66" s="1853" t="s">
        <v>2526</v>
      </c>
      <c r="F66" s="1853" t="s">
        <v>2527</v>
      </c>
      <c r="G66" s="1853" t="s">
        <v>2528</v>
      </c>
      <c r="H66" s="1853" t="s">
        <v>28</v>
      </c>
      <c r="I66" s="1853" t="s">
        <v>823</v>
      </c>
    </row>
    <row customHeight="1" ht="11.25">
      <c r="A67" s="1853" t="s">
        <v>2290</v>
      </c>
      <c r="B67" s="1853" t="s">
        <v>16</v>
      </c>
      <c r="C67" s="1853" t="s">
        <v>2529</v>
      </c>
      <c r="D67" s="1853" t="s">
        <v>2530</v>
      </c>
      <c r="E67" s="1853" t="s">
        <v>2531</v>
      </c>
      <c r="F67" s="1853" t="s">
        <v>2532</v>
      </c>
      <c r="G67" s="1853" t="s">
        <v>2533</v>
      </c>
      <c r="H67" s="1853" t="s">
        <v>28</v>
      </c>
      <c r="I67" s="1853" t="s">
        <v>823</v>
      </c>
    </row>
    <row customHeight="1" ht="11.25">
      <c r="A68" s="1853" t="s">
        <v>2290</v>
      </c>
      <c r="B68" s="1853" t="s">
        <v>16</v>
      </c>
      <c r="C68" s="1853" t="s">
        <v>2534</v>
      </c>
      <c r="D68" s="1853" t="s">
        <v>2535</v>
      </c>
      <c r="E68" s="1853" t="s">
        <v>2536</v>
      </c>
      <c r="F68" s="1853" t="s">
        <v>2339</v>
      </c>
      <c r="G68" s="1853" t="s">
        <v>28</v>
      </c>
      <c r="H68" s="1853" t="s">
        <v>28</v>
      </c>
      <c r="I68" s="1853" t="s">
        <v>823</v>
      </c>
    </row>
    <row customHeight="1" ht="11.25">
      <c r="A69" s="1853" t="s">
        <v>2290</v>
      </c>
      <c r="B69" s="1853" t="s">
        <v>16</v>
      </c>
      <c r="C69" s="1853" t="s">
        <v>2537</v>
      </c>
      <c r="D69" s="1853" t="s">
        <v>2538</v>
      </c>
      <c r="E69" s="1853" t="s">
        <v>2539</v>
      </c>
      <c r="F69" s="1853" t="s">
        <v>2438</v>
      </c>
      <c r="G69" s="1853" t="s">
        <v>2540</v>
      </c>
      <c r="H69" s="1853" t="s">
        <v>28</v>
      </c>
      <c r="I69" s="1853" t="s">
        <v>823</v>
      </c>
    </row>
    <row customHeight="1" ht="11.25">
      <c r="A70" s="1853" t="s">
        <v>2290</v>
      </c>
      <c r="B70" s="1853" t="s">
        <v>16</v>
      </c>
      <c r="C70" s="1853" t="s">
        <v>2541</v>
      </c>
      <c r="D70" s="1853" t="s">
        <v>2542</v>
      </c>
      <c r="E70" s="1853" t="s">
        <v>2543</v>
      </c>
      <c r="F70" s="1853" t="s">
        <v>2406</v>
      </c>
      <c r="G70" s="1853" t="s">
        <v>28</v>
      </c>
      <c r="H70" s="1853" t="s">
        <v>28</v>
      </c>
      <c r="I70" s="1853" t="s">
        <v>823</v>
      </c>
    </row>
    <row customHeight="1" ht="11.25">
      <c r="A71" s="1853" t="s">
        <v>2290</v>
      </c>
      <c r="B71" s="1853" t="s">
        <v>16</v>
      </c>
      <c r="C71" s="1853" t="s">
        <v>2544</v>
      </c>
      <c r="D71" s="1853" t="s">
        <v>2545</v>
      </c>
      <c r="E71" s="1853" t="s">
        <v>2546</v>
      </c>
      <c r="F71" s="1853" t="s">
        <v>2438</v>
      </c>
      <c r="G71" s="1853" t="s">
        <v>28</v>
      </c>
      <c r="H71" s="1853" t="s">
        <v>28</v>
      </c>
      <c r="I71" s="1853" t="s">
        <v>823</v>
      </c>
    </row>
    <row customHeight="1" ht="11.25">
      <c r="A72" s="1853" t="s">
        <v>2290</v>
      </c>
      <c r="B72" s="1853" t="s">
        <v>16</v>
      </c>
      <c r="C72" s="1853" t="s">
        <v>2547</v>
      </c>
      <c r="D72" s="1853" t="s">
        <v>2548</v>
      </c>
      <c r="E72" s="1853" t="s">
        <v>2549</v>
      </c>
      <c r="F72" s="1853" t="s">
        <v>2326</v>
      </c>
      <c r="G72" s="1853" t="s">
        <v>28</v>
      </c>
      <c r="H72" s="1853" t="s">
        <v>28</v>
      </c>
      <c r="I72" s="1853" t="s">
        <v>823</v>
      </c>
    </row>
    <row customHeight="1" ht="11.25">
      <c r="A73" s="1853" t="s">
        <v>2290</v>
      </c>
      <c r="B73" s="1853" t="s">
        <v>16</v>
      </c>
      <c r="C73" s="1853" t="s">
        <v>2550</v>
      </c>
      <c r="D73" s="1853" t="s">
        <v>2551</v>
      </c>
      <c r="E73" s="1853" t="s">
        <v>2552</v>
      </c>
      <c r="F73" s="1853" t="s">
        <v>2491</v>
      </c>
      <c r="G73" s="1853" t="s">
        <v>28</v>
      </c>
      <c r="H73" s="1853" t="s">
        <v>28</v>
      </c>
      <c r="I73" s="1853" t="s">
        <v>823</v>
      </c>
    </row>
    <row customHeight="1" ht="11.25">
      <c r="A74" s="1853" t="s">
        <v>2290</v>
      </c>
      <c r="B74" s="1853" t="s">
        <v>16</v>
      </c>
      <c r="C74" s="1853" t="s">
        <v>2553</v>
      </c>
      <c r="D74" s="1853" t="s">
        <v>2554</v>
      </c>
      <c r="E74" s="1853" t="s">
        <v>2555</v>
      </c>
      <c r="F74" s="1853" t="s">
        <v>2532</v>
      </c>
      <c r="G74" s="1853" t="s">
        <v>2556</v>
      </c>
      <c r="H74" s="1853" t="s">
        <v>28</v>
      </c>
      <c r="I74" s="1853" t="s">
        <v>823</v>
      </c>
    </row>
    <row customHeight="1" ht="11.25">
      <c r="A75" s="1853" t="s">
        <v>2290</v>
      </c>
      <c r="B75" s="1853" t="s">
        <v>16</v>
      </c>
      <c r="C75" s="1853" t="s">
        <v>2557</v>
      </c>
      <c r="D75" s="1853" t="s">
        <v>2558</v>
      </c>
      <c r="E75" s="1853" t="s">
        <v>2559</v>
      </c>
      <c r="F75" s="1853" t="s">
        <v>2532</v>
      </c>
      <c r="G75" s="1853" t="s">
        <v>28</v>
      </c>
      <c r="H75" s="1853" t="s">
        <v>28</v>
      </c>
      <c r="I75" s="1853" t="s">
        <v>823</v>
      </c>
    </row>
    <row customHeight="1" ht="11.25">
      <c r="A76" s="1853" t="s">
        <v>2290</v>
      </c>
      <c r="B76" s="1853" t="s">
        <v>16</v>
      </c>
      <c r="C76" s="1853" t="s">
        <v>2560</v>
      </c>
      <c r="D76" s="1853" t="s">
        <v>2561</v>
      </c>
      <c r="E76" s="1853" t="s">
        <v>2562</v>
      </c>
      <c r="F76" s="1853" t="s">
        <v>2339</v>
      </c>
      <c r="G76" s="1853" t="s">
        <v>28</v>
      </c>
      <c r="H76" s="1853" t="s">
        <v>28</v>
      </c>
      <c r="I76" s="1853" t="s">
        <v>823</v>
      </c>
    </row>
    <row customHeight="1" ht="11.25">
      <c r="A77" s="1853" t="s">
        <v>2290</v>
      </c>
      <c r="B77" s="1853" t="s">
        <v>16</v>
      </c>
      <c r="C77" s="1853" t="s">
        <v>2563</v>
      </c>
      <c r="D77" s="1853" t="s">
        <v>2564</v>
      </c>
      <c r="E77" s="1853" t="s">
        <v>2565</v>
      </c>
      <c r="F77" s="1853" t="s">
        <v>2339</v>
      </c>
      <c r="G77" s="1853" t="s">
        <v>2566</v>
      </c>
      <c r="H77" s="1853" t="s">
        <v>28</v>
      </c>
      <c r="I77" s="1853" t="s">
        <v>823</v>
      </c>
    </row>
    <row customHeight="1" ht="11.25">
      <c r="A78" s="1853" t="s">
        <v>2290</v>
      </c>
      <c r="B78" s="1853" t="s">
        <v>16</v>
      </c>
      <c r="C78" s="1853" t="s">
        <v>2567</v>
      </c>
      <c r="D78" s="1853" t="s">
        <v>2568</v>
      </c>
      <c r="E78" s="1853" t="s">
        <v>2569</v>
      </c>
      <c r="F78" s="1853" t="s">
        <v>2570</v>
      </c>
      <c r="G78" s="1853" t="s">
        <v>2571</v>
      </c>
      <c r="H78" s="1853" t="s">
        <v>28</v>
      </c>
      <c r="I78" s="1853" t="s">
        <v>823</v>
      </c>
    </row>
    <row customHeight="1" ht="11.25">
      <c r="A79" s="1853" t="s">
        <v>2290</v>
      </c>
      <c r="B79" s="1853" t="s">
        <v>16</v>
      </c>
      <c r="C79" s="1853" t="s">
        <v>2572</v>
      </c>
      <c r="D79" s="1853" t="s">
        <v>2573</v>
      </c>
      <c r="E79" s="1853" t="s">
        <v>2574</v>
      </c>
      <c r="F79" s="1853" t="s">
        <v>2398</v>
      </c>
      <c r="G79" s="1853" t="s">
        <v>28</v>
      </c>
      <c r="H79" s="1853" t="s">
        <v>28</v>
      </c>
      <c r="I79" s="1853" t="s">
        <v>823</v>
      </c>
    </row>
    <row customHeight="1" ht="11.25">
      <c r="A80" s="1853" t="s">
        <v>2290</v>
      </c>
      <c r="B80" s="1853" t="s">
        <v>16</v>
      </c>
      <c r="C80" s="1853" t="s">
        <v>2575</v>
      </c>
      <c r="D80" s="1853" t="s">
        <v>2576</v>
      </c>
      <c r="E80" s="1853" t="s">
        <v>2577</v>
      </c>
      <c r="F80" s="1853" t="s">
        <v>2339</v>
      </c>
      <c r="G80" s="1853" t="s">
        <v>28</v>
      </c>
      <c r="H80" s="1853" t="s">
        <v>28</v>
      </c>
      <c r="I80" s="1853" t="s">
        <v>823</v>
      </c>
    </row>
    <row customHeight="1" ht="11.25">
      <c r="A81" s="1853" t="s">
        <v>2290</v>
      </c>
      <c r="B81" s="1853" t="s">
        <v>16</v>
      </c>
      <c r="C81" s="1853" t="s">
        <v>2578</v>
      </c>
      <c r="D81" s="1853" t="s">
        <v>2579</v>
      </c>
      <c r="E81" s="1853" t="s">
        <v>2580</v>
      </c>
      <c r="F81" s="1853" t="s">
        <v>2499</v>
      </c>
      <c r="G81" s="1853" t="s">
        <v>2581</v>
      </c>
      <c r="H81" s="1853" t="s">
        <v>28</v>
      </c>
      <c r="I81" s="1853" t="s">
        <v>823</v>
      </c>
    </row>
    <row customHeight="1" ht="11.25">
      <c r="A82" s="1853" t="s">
        <v>2290</v>
      </c>
      <c r="B82" s="1853" t="s">
        <v>16</v>
      </c>
      <c r="C82" s="1853" t="s">
        <v>2582</v>
      </c>
      <c r="D82" s="1853" t="s">
        <v>2583</v>
      </c>
      <c r="E82" s="1853" t="s">
        <v>2584</v>
      </c>
      <c r="F82" s="1853" t="s">
        <v>2339</v>
      </c>
      <c r="G82" s="1853" t="s">
        <v>2585</v>
      </c>
      <c r="H82" s="1853" t="s">
        <v>28</v>
      </c>
      <c r="I82" s="1853" t="s">
        <v>823</v>
      </c>
    </row>
    <row customHeight="1" ht="11.25">
      <c r="A83" s="1853" t="s">
        <v>2290</v>
      </c>
      <c r="B83" s="1853" t="s">
        <v>16</v>
      </c>
      <c r="C83" s="1853" t="s">
        <v>2586</v>
      </c>
      <c r="D83" s="1853" t="s">
        <v>2587</v>
      </c>
      <c r="E83" s="1853" t="s">
        <v>2588</v>
      </c>
      <c r="F83" s="1853" t="s">
        <v>2339</v>
      </c>
      <c r="G83" s="1853" t="s">
        <v>2589</v>
      </c>
      <c r="H83" s="1853" t="s">
        <v>28</v>
      </c>
      <c r="I83" s="1853" t="s">
        <v>823</v>
      </c>
    </row>
    <row customHeight="1" ht="11.25">
      <c r="A84" s="1853" t="s">
        <v>2290</v>
      </c>
      <c r="B84" s="1853" t="s">
        <v>16</v>
      </c>
      <c r="C84" s="1853" t="s">
        <v>2590</v>
      </c>
      <c r="D84" s="1853" t="s">
        <v>2591</v>
      </c>
      <c r="E84" s="1853" t="s">
        <v>2592</v>
      </c>
      <c r="F84" s="1853" t="s">
        <v>2318</v>
      </c>
      <c r="G84" s="1853" t="s">
        <v>2480</v>
      </c>
      <c r="H84" s="1853" t="s">
        <v>28</v>
      </c>
      <c r="I84" s="1853" t="s">
        <v>823</v>
      </c>
    </row>
    <row customHeight="1" ht="11.25">
      <c r="A85" s="1853" t="s">
        <v>2290</v>
      </c>
      <c r="B85" s="1853" t="s">
        <v>16</v>
      </c>
      <c r="C85" s="1853" t="s">
        <v>2593</v>
      </c>
      <c r="D85" s="1853" t="s">
        <v>2594</v>
      </c>
      <c r="E85" s="1853" t="s">
        <v>2595</v>
      </c>
      <c r="F85" s="1853" t="s">
        <v>2532</v>
      </c>
      <c r="G85" s="1853" t="s">
        <v>2596</v>
      </c>
      <c r="H85" s="1853" t="s">
        <v>28</v>
      </c>
      <c r="I85" s="1853" t="s">
        <v>823</v>
      </c>
    </row>
    <row customHeight="1" ht="11.25">
      <c r="A86" s="1853" t="s">
        <v>2290</v>
      </c>
      <c r="B86" s="1853" t="s">
        <v>16</v>
      </c>
      <c r="C86" s="1853" t="s">
        <v>2597</v>
      </c>
      <c r="D86" s="1853" t="s">
        <v>2598</v>
      </c>
      <c r="E86" s="1853" t="s">
        <v>2599</v>
      </c>
      <c r="F86" s="1853" t="s">
        <v>2370</v>
      </c>
      <c r="G86" s="1853" t="s">
        <v>28</v>
      </c>
      <c r="H86" s="1853" t="s">
        <v>28</v>
      </c>
      <c r="I86" s="1853" t="s">
        <v>823</v>
      </c>
    </row>
    <row customHeight="1" ht="11.25">
      <c r="A87" s="1853" t="s">
        <v>2290</v>
      </c>
      <c r="B87" s="1853" t="s">
        <v>16</v>
      </c>
      <c r="C87" s="1853" t="s">
        <v>2600</v>
      </c>
      <c r="D87" s="1853" t="s">
        <v>2601</v>
      </c>
      <c r="E87" s="1853" t="s">
        <v>2602</v>
      </c>
      <c r="F87" s="1853" t="s">
        <v>2499</v>
      </c>
      <c r="G87" s="1853" t="s">
        <v>28</v>
      </c>
      <c r="H87" s="1853" t="s">
        <v>28</v>
      </c>
      <c r="I87" s="1853" t="s">
        <v>823</v>
      </c>
    </row>
    <row customHeight="1" ht="11.25">
      <c r="A88" s="1853" t="s">
        <v>2290</v>
      </c>
      <c r="B88" s="1853" t="s">
        <v>16</v>
      </c>
      <c r="C88" s="1853" t="s">
        <v>2603</v>
      </c>
      <c r="D88" s="1853" t="s">
        <v>2604</v>
      </c>
      <c r="E88" s="1853" t="s">
        <v>2605</v>
      </c>
      <c r="F88" s="1853" t="s">
        <v>2370</v>
      </c>
      <c r="G88" s="1853" t="s">
        <v>2606</v>
      </c>
      <c r="H88" s="1853" t="s">
        <v>28</v>
      </c>
      <c r="I88" s="1853" t="s">
        <v>823</v>
      </c>
    </row>
    <row customHeight="1" ht="11.25">
      <c r="A89" s="1853" t="s">
        <v>2290</v>
      </c>
      <c r="B89" s="1853" t="s">
        <v>16</v>
      </c>
      <c r="C89" s="1853" t="s">
        <v>2607</v>
      </c>
      <c r="D89" s="1853" t="s">
        <v>2608</v>
      </c>
      <c r="E89" s="1853" t="s">
        <v>2609</v>
      </c>
      <c r="F89" s="1853" t="s">
        <v>2499</v>
      </c>
      <c r="G89" s="1853" t="s">
        <v>2377</v>
      </c>
      <c r="H89" s="1853" t="s">
        <v>28</v>
      </c>
      <c r="I89" s="1853" t="s">
        <v>823</v>
      </c>
    </row>
    <row customHeight="1" ht="11.25">
      <c r="A90" s="1853" t="s">
        <v>2290</v>
      </c>
      <c r="B90" s="1853" t="s">
        <v>16</v>
      </c>
      <c r="C90" s="1853" t="s">
        <v>2610</v>
      </c>
      <c r="D90" s="1853" t="s">
        <v>2611</v>
      </c>
      <c r="E90" s="1853" t="s">
        <v>2612</v>
      </c>
      <c r="F90" s="1853" t="s">
        <v>2339</v>
      </c>
      <c r="G90" s="1853" t="s">
        <v>28</v>
      </c>
      <c r="H90" s="1853" t="s">
        <v>28</v>
      </c>
      <c r="I90" s="1853" t="s">
        <v>823</v>
      </c>
    </row>
    <row customHeight="1" ht="11.25">
      <c r="A91" s="1853" t="s">
        <v>2290</v>
      </c>
      <c r="B91" s="1853" t="s">
        <v>16</v>
      </c>
      <c r="C91" s="1853" t="s">
        <v>2613</v>
      </c>
      <c r="D91" s="1853" t="s">
        <v>2614</v>
      </c>
      <c r="E91" s="1853" t="s">
        <v>2615</v>
      </c>
      <c r="F91" s="1853" t="s">
        <v>2499</v>
      </c>
      <c r="G91" s="1853" t="s">
        <v>28</v>
      </c>
      <c r="H91" s="1853" t="s">
        <v>28</v>
      </c>
      <c r="I91" s="1853" t="s">
        <v>823</v>
      </c>
    </row>
    <row customHeight="1" ht="11.25">
      <c r="A92" s="1853" t="s">
        <v>2290</v>
      </c>
      <c r="B92" s="1853" t="s">
        <v>16</v>
      </c>
      <c r="C92" s="1853" t="s">
        <v>2616</v>
      </c>
      <c r="D92" s="1853" t="s">
        <v>2617</v>
      </c>
      <c r="E92" s="1853" t="s">
        <v>2618</v>
      </c>
      <c r="F92" s="1853" t="s">
        <v>2302</v>
      </c>
      <c r="G92" s="1853" t="s">
        <v>28</v>
      </c>
      <c r="H92" s="1853" t="s">
        <v>28</v>
      </c>
      <c r="I92" s="1853" t="s">
        <v>823</v>
      </c>
    </row>
    <row customHeight="1" ht="11.25">
      <c r="A93" s="1853" t="s">
        <v>2290</v>
      </c>
      <c r="B93" s="1853" t="s">
        <v>16</v>
      </c>
      <c r="C93" s="1853" t="s">
        <v>2619</v>
      </c>
      <c r="D93" s="1853" t="s">
        <v>2620</v>
      </c>
      <c r="E93" s="1853" t="s">
        <v>2621</v>
      </c>
      <c r="F93" s="1853" t="s">
        <v>2302</v>
      </c>
      <c r="G93" s="1853" t="s">
        <v>28</v>
      </c>
      <c r="H93" s="1853" t="s">
        <v>28</v>
      </c>
      <c r="I93" s="1853" t="s">
        <v>823</v>
      </c>
    </row>
    <row customHeight="1" ht="11.25">
      <c r="A94" s="1853" t="s">
        <v>2290</v>
      </c>
      <c r="B94" s="1853" t="s">
        <v>16</v>
      </c>
      <c r="C94" s="1853" t="s">
        <v>2622</v>
      </c>
      <c r="D94" s="1853" t="s">
        <v>2623</v>
      </c>
      <c r="E94" s="1853" t="s">
        <v>2624</v>
      </c>
      <c r="F94" s="1853" t="s">
        <v>2339</v>
      </c>
      <c r="G94" s="1853" t="s">
        <v>2625</v>
      </c>
      <c r="H94" s="1853" t="s">
        <v>28</v>
      </c>
      <c r="I94" s="1853" t="s">
        <v>823</v>
      </c>
    </row>
    <row customHeight="1" ht="11.25">
      <c r="A95" s="1853" t="s">
        <v>2290</v>
      </c>
      <c r="B95" s="1853" t="s">
        <v>16</v>
      </c>
      <c r="C95" s="1853" t="s">
        <v>2626</v>
      </c>
      <c r="D95" s="1853" t="s">
        <v>2627</v>
      </c>
      <c r="E95" s="1853" t="s">
        <v>2628</v>
      </c>
      <c r="F95" s="1853" t="s">
        <v>2326</v>
      </c>
      <c r="G95" s="1853" t="s">
        <v>2629</v>
      </c>
      <c r="H95" s="1853" t="s">
        <v>28</v>
      </c>
      <c r="I95" s="1853" t="s">
        <v>823</v>
      </c>
    </row>
    <row customHeight="1" ht="11.25">
      <c r="A96" s="1853" t="s">
        <v>2290</v>
      </c>
      <c r="B96" s="1853" t="s">
        <v>16</v>
      </c>
      <c r="C96" s="1853" t="s">
        <v>2630</v>
      </c>
      <c r="D96" s="1853" t="s">
        <v>2631</v>
      </c>
      <c r="E96" s="1853" t="s">
        <v>2632</v>
      </c>
      <c r="F96" s="1853" t="s">
        <v>2633</v>
      </c>
      <c r="G96" s="1853" t="s">
        <v>28</v>
      </c>
      <c r="H96" s="1853" t="s">
        <v>28</v>
      </c>
      <c r="I96" s="1853" t="s">
        <v>823</v>
      </c>
    </row>
    <row customHeight="1" ht="11.25">
      <c r="A97" s="1853" t="s">
        <v>2290</v>
      </c>
      <c r="B97" s="1853" t="s">
        <v>16</v>
      </c>
      <c r="C97" s="1853" t="s">
        <v>2634</v>
      </c>
      <c r="D97" s="1853" t="s">
        <v>2635</v>
      </c>
      <c r="E97" s="1853" t="s">
        <v>2636</v>
      </c>
      <c r="F97" s="1853" t="s">
        <v>2318</v>
      </c>
      <c r="G97" s="1853" t="s">
        <v>28</v>
      </c>
      <c r="H97" s="1853" t="s">
        <v>28</v>
      </c>
      <c r="I97" s="1853" t="s">
        <v>823</v>
      </c>
    </row>
    <row customHeight="1" ht="11.25">
      <c r="A98" s="1853" t="s">
        <v>2290</v>
      </c>
      <c r="B98" s="1853" t="s">
        <v>16</v>
      </c>
      <c r="C98" s="1853" t="s">
        <v>2637</v>
      </c>
      <c r="D98" s="1853" t="s">
        <v>2638</v>
      </c>
      <c r="E98" s="1853" t="s">
        <v>2639</v>
      </c>
      <c r="F98" s="1853" t="s">
        <v>2370</v>
      </c>
      <c r="G98" s="1853" t="s">
        <v>28</v>
      </c>
      <c r="H98" s="1853" t="s">
        <v>28</v>
      </c>
      <c r="I98" s="1853" t="s">
        <v>823</v>
      </c>
    </row>
    <row customHeight="1" ht="11.25">
      <c r="A99" s="1853" t="s">
        <v>2290</v>
      </c>
      <c r="B99" s="1853" t="s">
        <v>16</v>
      </c>
      <c r="C99" s="1853" t="s">
        <v>2640</v>
      </c>
      <c r="D99" s="1853" t="s">
        <v>2641</v>
      </c>
      <c r="E99" s="1853" t="s">
        <v>2642</v>
      </c>
      <c r="F99" s="1853" t="s">
        <v>2339</v>
      </c>
      <c r="G99" s="1853" t="s">
        <v>28</v>
      </c>
      <c r="H99" s="1853" t="s">
        <v>28</v>
      </c>
      <c r="I99" s="1853" t="s">
        <v>823</v>
      </c>
    </row>
    <row customHeight="1" ht="11.25">
      <c r="A100" s="1853" t="s">
        <v>2290</v>
      </c>
      <c r="B100" s="1853" t="s">
        <v>16</v>
      </c>
      <c r="C100" s="1853" t="s">
        <v>2643</v>
      </c>
      <c r="D100" s="1853" t="s">
        <v>2644</v>
      </c>
      <c r="E100" s="1853" t="s">
        <v>2645</v>
      </c>
      <c r="F100" s="1853" t="s">
        <v>2646</v>
      </c>
      <c r="G100" s="1853" t="s">
        <v>2647</v>
      </c>
      <c r="H100" s="1853" t="s">
        <v>28</v>
      </c>
      <c r="I100" s="1853" t="s">
        <v>823</v>
      </c>
    </row>
    <row customHeight="1" ht="11.25">
      <c r="A101" s="1853" t="s">
        <v>2290</v>
      </c>
      <c r="B101" s="1853" t="s">
        <v>16</v>
      </c>
      <c r="C101" s="1853" t="s">
        <v>2648</v>
      </c>
      <c r="D101" s="1853" t="s">
        <v>2649</v>
      </c>
      <c r="E101" s="1853" t="s">
        <v>2650</v>
      </c>
      <c r="F101" s="1853" t="s">
        <v>2339</v>
      </c>
      <c r="G101" s="1853" t="s">
        <v>28</v>
      </c>
      <c r="H101" s="1853" t="s">
        <v>28</v>
      </c>
      <c r="I101" s="1853" t="s">
        <v>823</v>
      </c>
    </row>
    <row customHeight="1" ht="11.25">
      <c r="A102" s="1853" t="s">
        <v>2290</v>
      </c>
      <c r="B102" s="1853" t="s">
        <v>16</v>
      </c>
      <c r="C102" s="1853" t="s">
        <v>2651</v>
      </c>
      <c r="D102" s="1853" t="s">
        <v>2652</v>
      </c>
      <c r="E102" s="1853" t="s">
        <v>2653</v>
      </c>
      <c r="F102" s="1853" t="s">
        <v>2414</v>
      </c>
      <c r="G102" s="1853" t="s">
        <v>2654</v>
      </c>
      <c r="H102" s="1853" t="s">
        <v>28</v>
      </c>
      <c r="I102" s="1853" t="s">
        <v>823</v>
      </c>
    </row>
    <row customHeight="1" ht="11.25">
      <c r="A103" s="1853" t="s">
        <v>2290</v>
      </c>
      <c r="B103" s="1853" t="s">
        <v>16</v>
      </c>
      <c r="C103" s="1853" t="s">
        <v>2655</v>
      </c>
      <c r="D103" s="1853" t="s">
        <v>2656</v>
      </c>
      <c r="E103" s="1853" t="s">
        <v>2657</v>
      </c>
      <c r="F103" s="1853" t="s">
        <v>2326</v>
      </c>
      <c r="G103" s="1853" t="s">
        <v>2658</v>
      </c>
      <c r="H103" s="1853" t="s">
        <v>28</v>
      </c>
      <c r="I103" s="1853" t="s">
        <v>823</v>
      </c>
    </row>
    <row customHeight="1" ht="11.25">
      <c r="A104" s="1853" t="s">
        <v>2290</v>
      </c>
      <c r="B104" s="1853" t="s">
        <v>16</v>
      </c>
      <c r="C104" s="1853" t="s">
        <v>2659</v>
      </c>
      <c r="D104" s="1853" t="s">
        <v>2660</v>
      </c>
      <c r="E104" s="1853" t="s">
        <v>2661</v>
      </c>
      <c r="F104" s="1853" t="s">
        <v>2339</v>
      </c>
      <c r="G104" s="1853" t="s">
        <v>28</v>
      </c>
      <c r="H104" s="1853" t="s">
        <v>28</v>
      </c>
      <c r="I104" s="1853" t="s">
        <v>823</v>
      </c>
    </row>
    <row customHeight="1" ht="11.25">
      <c r="A105" s="1853" t="s">
        <v>2290</v>
      </c>
      <c r="B105" s="1853" t="s">
        <v>16</v>
      </c>
      <c r="C105" s="1853" t="s">
        <v>2662</v>
      </c>
      <c r="D105" s="1853" t="s">
        <v>2663</v>
      </c>
      <c r="E105" s="1853" t="s">
        <v>2664</v>
      </c>
      <c r="F105" s="1853" t="s">
        <v>2438</v>
      </c>
      <c r="G105" s="1853" t="s">
        <v>28</v>
      </c>
      <c r="H105" s="1853" t="s">
        <v>28</v>
      </c>
      <c r="I105" s="1853" t="s">
        <v>823</v>
      </c>
    </row>
    <row customHeight="1" ht="11.25">
      <c r="A106" s="1853" t="s">
        <v>2290</v>
      </c>
      <c r="B106" s="1853" t="s">
        <v>16</v>
      </c>
      <c r="C106" s="1853" t="s">
        <v>2665</v>
      </c>
      <c r="D106" s="1853" t="s">
        <v>2666</v>
      </c>
      <c r="E106" s="1853" t="s">
        <v>2667</v>
      </c>
      <c r="F106" s="1853" t="s">
        <v>2339</v>
      </c>
      <c r="G106" s="1853" t="s">
        <v>28</v>
      </c>
      <c r="H106" s="1853" t="s">
        <v>28</v>
      </c>
      <c r="I106" s="1853" t="s">
        <v>823</v>
      </c>
    </row>
    <row customHeight="1" ht="11.25">
      <c r="A107" s="1853" t="s">
        <v>2290</v>
      </c>
      <c r="B107" s="1853" t="s">
        <v>16</v>
      </c>
      <c r="C107" s="1853" t="s">
        <v>2668</v>
      </c>
      <c r="D107" s="1853" t="s">
        <v>2669</v>
      </c>
      <c r="E107" s="1853" t="s">
        <v>2670</v>
      </c>
      <c r="F107" s="1853" t="s">
        <v>2343</v>
      </c>
      <c r="G107" s="1853" t="s">
        <v>28</v>
      </c>
      <c r="H107" s="1853" t="s">
        <v>28</v>
      </c>
      <c r="I107" s="1853" t="s">
        <v>823</v>
      </c>
    </row>
    <row customHeight="1" ht="11.25">
      <c r="A108" s="1853" t="s">
        <v>2290</v>
      </c>
      <c r="B108" s="1853" t="s">
        <v>16</v>
      </c>
      <c r="C108" s="1853" t="s">
        <v>2671</v>
      </c>
      <c r="D108" s="1853" t="s">
        <v>2672</v>
      </c>
      <c r="E108" s="1853" t="s">
        <v>2667</v>
      </c>
      <c r="F108" s="1853" t="s">
        <v>2673</v>
      </c>
      <c r="G108" s="1853" t="s">
        <v>28</v>
      </c>
      <c r="H108" s="1853" t="s">
        <v>28</v>
      </c>
      <c r="I108" s="1853" t="s">
        <v>823</v>
      </c>
    </row>
    <row customHeight="1" ht="11.25">
      <c r="A109" s="1853" t="s">
        <v>2290</v>
      </c>
      <c r="B109" s="1853" t="s">
        <v>16</v>
      </c>
      <c r="C109" s="1853" t="s">
        <v>2674</v>
      </c>
      <c r="D109" s="1853" t="s">
        <v>2675</v>
      </c>
      <c r="E109" s="1853" t="s">
        <v>51</v>
      </c>
      <c r="F109" s="1853" t="s">
        <v>2676</v>
      </c>
      <c r="G109" s="1853" t="s">
        <v>28</v>
      </c>
      <c r="H109" s="1853" t="s">
        <v>28</v>
      </c>
      <c r="I109" s="1853" t="s">
        <v>823</v>
      </c>
    </row>
    <row customHeight="1" ht="11.25">
      <c r="A110" s="1853" t="s">
        <v>2290</v>
      </c>
      <c r="B110" s="1853" t="s">
        <v>16</v>
      </c>
      <c r="C110" s="1853" t="s">
        <v>2677</v>
      </c>
      <c r="D110" s="1853" t="s">
        <v>2678</v>
      </c>
      <c r="E110" s="1853" t="s">
        <v>51</v>
      </c>
      <c r="F110" s="1853" t="s">
        <v>2679</v>
      </c>
      <c r="G110" s="1853" t="s">
        <v>28</v>
      </c>
      <c r="H110" s="1853" t="s">
        <v>28</v>
      </c>
      <c r="I110" s="1853" t="s">
        <v>823</v>
      </c>
    </row>
    <row customHeight="1" ht="11.25">
      <c r="A111" s="1853" t="s">
        <v>2290</v>
      </c>
      <c r="B111" s="1853" t="s">
        <v>16</v>
      </c>
      <c r="C111" s="1853" t="s">
        <v>2680</v>
      </c>
      <c r="D111" s="1853" t="s">
        <v>2681</v>
      </c>
      <c r="E111" s="1853" t="s">
        <v>2667</v>
      </c>
      <c r="F111" s="1853" t="s">
        <v>2682</v>
      </c>
      <c r="G111" s="1853" t="s">
        <v>28</v>
      </c>
      <c r="H111" s="1853" t="s">
        <v>28</v>
      </c>
      <c r="I111" s="1853" t="s">
        <v>823</v>
      </c>
    </row>
    <row customHeight="1" ht="11.25">
      <c r="A112" s="1853" t="s">
        <v>2290</v>
      </c>
      <c r="B112" s="1853" t="s">
        <v>16</v>
      </c>
      <c r="C112" s="1853" t="s">
        <v>2683</v>
      </c>
      <c r="D112" s="1853" t="s">
        <v>2684</v>
      </c>
      <c r="E112" s="1853" t="s">
        <v>2495</v>
      </c>
      <c r="F112" s="1853" t="s">
        <v>2685</v>
      </c>
      <c r="G112" s="1853" t="s">
        <v>28</v>
      </c>
      <c r="H112" s="1853" t="s">
        <v>28</v>
      </c>
      <c r="I112" s="1853" t="s">
        <v>823</v>
      </c>
    </row>
    <row customHeight="1" ht="11.25">
      <c r="A113" s="1853" t="s">
        <v>2290</v>
      </c>
      <c r="B113" s="1853" t="s">
        <v>16</v>
      </c>
      <c r="C113" s="1853" t="s">
        <v>2686</v>
      </c>
      <c r="D113" s="1853" t="s">
        <v>2687</v>
      </c>
      <c r="E113" s="1853" t="s">
        <v>2667</v>
      </c>
      <c r="F113" s="1853" t="s">
        <v>2688</v>
      </c>
      <c r="G113" s="1853" t="s">
        <v>28</v>
      </c>
      <c r="H113" s="1853" t="s">
        <v>28</v>
      </c>
      <c r="I113" s="1853" t="s">
        <v>823</v>
      </c>
    </row>
    <row customHeight="1" ht="11.25">
      <c r="A114" s="1853" t="s">
        <v>2290</v>
      </c>
      <c r="B114" s="1853" t="s">
        <v>16</v>
      </c>
      <c r="C114" s="1853" t="s">
        <v>2689</v>
      </c>
      <c r="D114" s="1853" t="s">
        <v>2690</v>
      </c>
      <c r="E114" s="1853" t="s">
        <v>51</v>
      </c>
      <c r="F114" s="1853" t="s">
        <v>2691</v>
      </c>
      <c r="G114" s="1853" t="s">
        <v>2692</v>
      </c>
      <c r="H114" s="1853" t="s">
        <v>28</v>
      </c>
      <c r="I114" s="1853" t="s">
        <v>823</v>
      </c>
    </row>
    <row customHeight="1" ht="11.25">
      <c r="A115" s="1853" t="s">
        <v>2290</v>
      </c>
      <c r="B115" s="1853" t="s">
        <v>16</v>
      </c>
      <c r="C115" s="1853" t="s">
        <v>2693</v>
      </c>
      <c r="D115" s="1853" t="s">
        <v>2694</v>
      </c>
      <c r="E115" s="1853" t="s">
        <v>2695</v>
      </c>
      <c r="F115" s="1853" t="s">
        <v>2696</v>
      </c>
      <c r="G115" s="1853" t="s">
        <v>28</v>
      </c>
      <c r="H115" s="1853" t="s">
        <v>28</v>
      </c>
      <c r="I115" s="1853" t="s">
        <v>823</v>
      </c>
    </row>
    <row customHeight="1" ht="11.25">
      <c r="A116" s="1853" t="s">
        <v>2290</v>
      </c>
      <c r="B116" s="1853" t="s">
        <v>16</v>
      </c>
      <c r="C116" s="1853" t="s">
        <v>2697</v>
      </c>
      <c r="D116" s="1853" t="s">
        <v>2698</v>
      </c>
      <c r="E116" s="1853" t="s">
        <v>2699</v>
      </c>
      <c r="F116" s="1853" t="s">
        <v>2700</v>
      </c>
      <c r="G116" s="1853" t="s">
        <v>28</v>
      </c>
      <c r="H116" s="1853" t="s">
        <v>28</v>
      </c>
      <c r="I116" s="1853" t="s">
        <v>823</v>
      </c>
    </row>
    <row customHeight="1" ht="11.25">
      <c r="A117" s="1853" t="s">
        <v>2290</v>
      </c>
      <c r="B117" s="1853" t="s">
        <v>16</v>
      </c>
      <c r="C117" s="1853" t="s">
        <v>2701</v>
      </c>
      <c r="D117" s="1853" t="s">
        <v>2702</v>
      </c>
      <c r="E117" s="1853" t="s">
        <v>2703</v>
      </c>
      <c r="F117" s="1853" t="s">
        <v>2491</v>
      </c>
      <c r="G117" s="1853" t="s">
        <v>28</v>
      </c>
      <c r="H117" s="1853" t="s">
        <v>28</v>
      </c>
      <c r="I117" s="1853" t="s">
        <v>823</v>
      </c>
    </row>
    <row customHeight="1" ht="11.25">
      <c r="A118" s="1853" t="s">
        <v>2290</v>
      </c>
      <c r="B118" s="1853" t="s">
        <v>16</v>
      </c>
      <c r="C118" s="1853" t="s">
        <v>2704</v>
      </c>
      <c r="D118" s="1853" t="s">
        <v>2705</v>
      </c>
      <c r="E118" s="1853" t="s">
        <v>2706</v>
      </c>
      <c r="F118" s="1853" t="s">
        <v>2499</v>
      </c>
      <c r="G118" s="1853" t="s">
        <v>28</v>
      </c>
      <c r="H118" s="1853" t="s">
        <v>28</v>
      </c>
      <c r="I118" s="1853" t="s">
        <v>823</v>
      </c>
    </row>
    <row customHeight="1" ht="11.25">
      <c r="A119" s="1853" t="s">
        <v>2290</v>
      </c>
      <c r="B119" s="1853" t="s">
        <v>16</v>
      </c>
      <c r="C119" s="1853" t="s">
        <v>2707</v>
      </c>
      <c r="D119" s="1853" t="s">
        <v>2708</v>
      </c>
      <c r="E119" s="1853" t="s">
        <v>2709</v>
      </c>
      <c r="F119" s="1853" t="s">
        <v>2318</v>
      </c>
      <c r="G119" s="1853" t="s">
        <v>28</v>
      </c>
      <c r="H119" s="1853" t="s">
        <v>28</v>
      </c>
      <c r="I119" s="1853" t="s">
        <v>823</v>
      </c>
    </row>
    <row customHeight="1" ht="11.25">
      <c r="A120" s="1853" t="s">
        <v>2290</v>
      </c>
      <c r="B120" s="1853" t="s">
        <v>16</v>
      </c>
      <c r="C120" s="1853" t="s">
        <v>2710</v>
      </c>
      <c r="D120" s="1853" t="s">
        <v>2711</v>
      </c>
      <c r="E120" s="1853" t="s">
        <v>2712</v>
      </c>
      <c r="F120" s="1853" t="s">
        <v>2633</v>
      </c>
      <c r="G120" s="1853" t="s">
        <v>2713</v>
      </c>
      <c r="H120" s="1853" t="s">
        <v>28</v>
      </c>
      <c r="I120" s="1853" t="s">
        <v>823</v>
      </c>
    </row>
    <row customHeight="1" ht="11.25">
      <c r="A121" s="1853" t="s">
        <v>2290</v>
      </c>
      <c r="B121" s="1853" t="s">
        <v>16</v>
      </c>
      <c r="C121" s="1853" t="s">
        <v>2714</v>
      </c>
      <c r="D121" s="1853" t="s">
        <v>2715</v>
      </c>
      <c r="E121" s="1853" t="s">
        <v>2716</v>
      </c>
      <c r="F121" s="1853" t="s">
        <v>2339</v>
      </c>
      <c r="G121" s="1853" t="s">
        <v>28</v>
      </c>
      <c r="H121" s="1853" t="s">
        <v>28</v>
      </c>
      <c r="I121" s="1853" t="s">
        <v>823</v>
      </c>
    </row>
    <row customHeight="1" ht="11.25">
      <c r="A122" s="1853" t="s">
        <v>2290</v>
      </c>
      <c r="B122" s="1853" t="s">
        <v>16</v>
      </c>
      <c r="C122" s="1853" t="s">
        <v>2717</v>
      </c>
      <c r="D122" s="1853" t="s">
        <v>2718</v>
      </c>
      <c r="E122" s="1853" t="s">
        <v>2719</v>
      </c>
      <c r="F122" s="1853" t="s">
        <v>2720</v>
      </c>
      <c r="G122" s="1853" t="s">
        <v>28</v>
      </c>
      <c r="H122" s="1853" t="s">
        <v>28</v>
      </c>
      <c r="I122" s="1853" t="s">
        <v>823</v>
      </c>
    </row>
    <row customHeight="1" ht="11.25">
      <c r="A123" s="1853" t="s">
        <v>2290</v>
      </c>
      <c r="B123" s="1853" t="s">
        <v>16</v>
      </c>
      <c r="C123" s="1853" t="s">
        <v>2721</v>
      </c>
      <c r="D123" s="1853" t="s">
        <v>2722</v>
      </c>
      <c r="E123" s="1853" t="s">
        <v>2723</v>
      </c>
      <c r="F123" s="1853" t="s">
        <v>2724</v>
      </c>
      <c r="G123" s="1853" t="s">
        <v>28</v>
      </c>
      <c r="H123" s="1853" t="s">
        <v>28</v>
      </c>
      <c r="I123" s="1853" t="s">
        <v>823</v>
      </c>
    </row>
    <row customHeight="1" ht="11.25">
      <c r="A124" s="1853" t="s">
        <v>2290</v>
      </c>
      <c r="B124" s="1853" t="s">
        <v>16</v>
      </c>
      <c r="C124" s="1853" t="s">
        <v>2725</v>
      </c>
      <c r="D124" s="1853" t="s">
        <v>2726</v>
      </c>
      <c r="E124" s="1853" t="s">
        <v>2667</v>
      </c>
      <c r="F124" s="1853" t="s">
        <v>2720</v>
      </c>
      <c r="G124" s="1853" t="s">
        <v>28</v>
      </c>
      <c r="H124" s="1853" t="s">
        <v>28</v>
      </c>
      <c r="I124" s="1853" t="s">
        <v>823</v>
      </c>
    </row>
    <row customHeight="1" ht="11.25">
      <c r="A125" s="1853" t="s">
        <v>2290</v>
      </c>
      <c r="B125" s="1853" t="s">
        <v>16</v>
      </c>
      <c r="C125" s="1853" t="s">
        <v>13</v>
      </c>
      <c r="D125" s="1853" t="s">
        <v>48</v>
      </c>
      <c r="E125" s="1853" t="s">
        <v>51</v>
      </c>
      <c r="F125" s="1853" t="s">
        <v>53</v>
      </c>
      <c r="G125" s="1853" t="s">
        <v>2727</v>
      </c>
      <c r="H125" s="1853" t="s">
        <v>28</v>
      </c>
      <c r="I125" s="1853" t="s">
        <v>823</v>
      </c>
    </row>
    <row customHeight="1" ht="11.25">
      <c r="A126" s="1853" t="s">
        <v>2290</v>
      </c>
      <c r="B126" s="1853" t="s">
        <v>16</v>
      </c>
      <c r="C126" s="1853" t="s">
        <v>2728</v>
      </c>
      <c r="D126" s="1853" t="s">
        <v>2729</v>
      </c>
      <c r="E126" s="1853" t="s">
        <v>51</v>
      </c>
      <c r="F126" s="1853" t="s">
        <v>2730</v>
      </c>
      <c r="G126" s="1853" t="s">
        <v>2727</v>
      </c>
      <c r="H126" s="1853" t="s">
        <v>28</v>
      </c>
      <c r="I126" s="1853" t="s">
        <v>823</v>
      </c>
    </row>
    <row customHeight="1" ht="11.25">
      <c r="A127" s="1853" t="s">
        <v>2290</v>
      </c>
      <c r="B127" s="1853" t="s">
        <v>16</v>
      </c>
      <c r="C127" s="1853" t="s">
        <v>2731</v>
      </c>
      <c r="D127" s="1853" t="s">
        <v>2732</v>
      </c>
      <c r="E127" s="1853" t="s">
        <v>2347</v>
      </c>
      <c r="F127" s="1853" t="s">
        <v>2733</v>
      </c>
      <c r="G127" s="1853" t="s">
        <v>28</v>
      </c>
      <c r="H127" s="1853" t="s">
        <v>28</v>
      </c>
      <c r="I127" s="1853" t="s">
        <v>823</v>
      </c>
    </row>
    <row customHeight="1" ht="11.25">
      <c r="A128" s="1853" t="s">
        <v>2290</v>
      </c>
      <c r="B128" s="1853" t="s">
        <v>16</v>
      </c>
      <c r="C128" s="1853" t="s">
        <v>2734</v>
      </c>
      <c r="D128" s="1853" t="s">
        <v>2735</v>
      </c>
      <c r="E128" s="1853" t="s">
        <v>2736</v>
      </c>
      <c r="F128" s="1853" t="s">
        <v>2737</v>
      </c>
      <c r="G128" s="1853" t="s">
        <v>2738</v>
      </c>
      <c r="H128" s="1853" t="s">
        <v>28</v>
      </c>
      <c r="I128" s="1853" t="s">
        <v>823</v>
      </c>
    </row>
    <row customHeight="1" ht="11.25">
      <c r="A129" s="1853" t="s">
        <v>2290</v>
      </c>
      <c r="B129" s="1853" t="s">
        <v>16</v>
      </c>
      <c r="C129" s="1853" t="s">
        <v>2739</v>
      </c>
      <c r="D129" s="1853" t="s">
        <v>2740</v>
      </c>
      <c r="E129" s="1853" t="s">
        <v>2699</v>
      </c>
      <c r="F129" s="1853" t="s">
        <v>2741</v>
      </c>
      <c r="G129" s="1853" t="s">
        <v>28</v>
      </c>
      <c r="H129" s="1853" t="s">
        <v>28</v>
      </c>
      <c r="I129" s="1853" t="s">
        <v>823</v>
      </c>
    </row>
    <row customHeight="1" ht="11.25">
      <c r="A130" s="1853" t="s">
        <v>2290</v>
      </c>
      <c r="B130" s="1853" t="s">
        <v>16</v>
      </c>
      <c r="C130" s="1853" t="s">
        <v>2742</v>
      </c>
      <c r="D130" s="1853" t="s">
        <v>2743</v>
      </c>
      <c r="E130" s="1853" t="s">
        <v>51</v>
      </c>
      <c r="F130" s="1853" t="s">
        <v>2744</v>
      </c>
      <c r="G130" s="1853" t="s">
        <v>2727</v>
      </c>
      <c r="H130" s="1853" t="s">
        <v>28</v>
      </c>
      <c r="I130" s="1853" t="s">
        <v>823</v>
      </c>
    </row>
    <row customHeight="1" ht="11.25">
      <c r="A131" s="1853" t="s">
        <v>2290</v>
      </c>
      <c r="B131" s="1853" t="s">
        <v>16</v>
      </c>
      <c r="C131" s="1853" t="s">
        <v>2745</v>
      </c>
      <c r="D131" s="1853" t="s">
        <v>2746</v>
      </c>
      <c r="E131" s="1853" t="s">
        <v>2747</v>
      </c>
      <c r="F131" s="1853" t="s">
        <v>2748</v>
      </c>
      <c r="G131" s="1853" t="s">
        <v>2749</v>
      </c>
      <c r="H131" s="1853" t="s">
        <v>28</v>
      </c>
      <c r="I131" s="1853" t="s">
        <v>823</v>
      </c>
    </row>
    <row customHeight="1" ht="11.25">
      <c r="A132" s="1853" t="s">
        <v>2290</v>
      </c>
      <c r="B132" s="1853" t="s">
        <v>16</v>
      </c>
      <c r="C132" s="1853" t="s">
        <v>2750</v>
      </c>
      <c r="D132" s="1853" t="s">
        <v>2751</v>
      </c>
      <c r="E132" s="1853" t="s">
        <v>2752</v>
      </c>
      <c r="F132" s="1853" t="s">
        <v>2339</v>
      </c>
      <c r="G132" s="1853" t="s">
        <v>28</v>
      </c>
      <c r="H132" s="1853" t="s">
        <v>28</v>
      </c>
      <c r="I132" s="1853" t="s">
        <v>823</v>
      </c>
    </row>
    <row customHeight="1" ht="11.25">
      <c r="A133" s="1853" t="s">
        <v>2290</v>
      </c>
      <c r="B133" s="1853" t="s">
        <v>16</v>
      </c>
      <c r="C133" s="1853" t="s">
        <v>2753</v>
      </c>
      <c r="D133" s="1853" t="s">
        <v>2754</v>
      </c>
      <c r="E133" s="1853" t="s">
        <v>2755</v>
      </c>
      <c r="F133" s="1853" t="s">
        <v>2756</v>
      </c>
      <c r="G133" s="1853" t="s">
        <v>28</v>
      </c>
      <c r="H133" s="1853" t="s">
        <v>28</v>
      </c>
      <c r="I133" s="1853" t="s">
        <v>823</v>
      </c>
    </row>
    <row customHeight="1" ht="11.25">
      <c r="A134" s="1853" t="s">
        <v>2290</v>
      </c>
      <c r="B134" s="1853" t="s">
        <v>16</v>
      </c>
      <c r="C134" s="1853" t="s">
        <v>2291</v>
      </c>
      <c r="D134" s="1853" t="s">
        <v>2292</v>
      </c>
      <c r="E134" s="1853" t="s">
        <v>2293</v>
      </c>
      <c r="F134" s="1853" t="s">
        <v>2294</v>
      </c>
      <c r="G134" s="1853" t="s">
        <v>28</v>
      </c>
      <c r="H134" s="1853" t="s">
        <v>28</v>
      </c>
      <c r="I134" s="1853" t="s">
        <v>909</v>
      </c>
    </row>
    <row customHeight="1" ht="11.25">
      <c r="A135" s="1853" t="s">
        <v>2290</v>
      </c>
      <c r="B135" s="1853" t="s">
        <v>16</v>
      </c>
      <c r="C135" s="1853" t="s">
        <v>2299</v>
      </c>
      <c r="D135" s="1853" t="s">
        <v>2300</v>
      </c>
      <c r="E135" s="1853" t="s">
        <v>2301</v>
      </c>
      <c r="F135" s="1853" t="s">
        <v>2302</v>
      </c>
      <c r="G135" s="1853" t="s">
        <v>28</v>
      </c>
      <c r="H135" s="1853" t="s">
        <v>28</v>
      </c>
      <c r="I135" s="1853" t="s">
        <v>909</v>
      </c>
    </row>
    <row customHeight="1" ht="11.25">
      <c r="A136" s="1853" t="s">
        <v>2290</v>
      </c>
      <c r="B136" s="1853" t="s">
        <v>16</v>
      </c>
      <c r="C136" s="1853" t="s">
        <v>2303</v>
      </c>
      <c r="D136" s="1853" t="s">
        <v>2304</v>
      </c>
      <c r="E136" s="1853" t="s">
        <v>2305</v>
      </c>
      <c r="F136" s="1853" t="s">
        <v>2306</v>
      </c>
      <c r="G136" s="1853" t="s">
        <v>28</v>
      </c>
      <c r="H136" s="1853" t="s">
        <v>28</v>
      </c>
      <c r="I136" s="1853" t="s">
        <v>909</v>
      </c>
    </row>
    <row customHeight="1" ht="11.25">
      <c r="A137" s="1853" t="s">
        <v>2290</v>
      </c>
      <c r="B137" s="1853" t="s">
        <v>16</v>
      </c>
      <c r="C137" s="1853" t="s">
        <v>2311</v>
      </c>
      <c r="D137" s="1853" t="s">
        <v>2312</v>
      </c>
      <c r="E137" s="1853" t="s">
        <v>2313</v>
      </c>
      <c r="F137" s="1853" t="s">
        <v>2314</v>
      </c>
      <c r="G137" s="1853" t="s">
        <v>28</v>
      </c>
      <c r="H137" s="1853" t="s">
        <v>28</v>
      </c>
      <c r="I137" s="1853" t="s">
        <v>909</v>
      </c>
    </row>
    <row customHeight="1" ht="11.25">
      <c r="A138" s="1853" t="s">
        <v>2290</v>
      </c>
      <c r="B138" s="1853" t="s">
        <v>16</v>
      </c>
      <c r="C138" s="1853" t="s">
        <v>2315</v>
      </c>
      <c r="D138" s="1853" t="s">
        <v>2316</v>
      </c>
      <c r="E138" s="1853" t="s">
        <v>2317</v>
      </c>
      <c r="F138" s="1853" t="s">
        <v>2318</v>
      </c>
      <c r="G138" s="1853" t="s">
        <v>28</v>
      </c>
      <c r="H138" s="1853" t="s">
        <v>28</v>
      </c>
      <c r="I138" s="1853" t="s">
        <v>909</v>
      </c>
    </row>
    <row customHeight="1" ht="11.25">
      <c r="A139" s="1853" t="s">
        <v>2290</v>
      </c>
      <c r="B139" s="1853" t="s">
        <v>16</v>
      </c>
      <c r="C139" s="1853" t="s">
        <v>2345</v>
      </c>
      <c r="D139" s="1853" t="s">
        <v>2346</v>
      </c>
      <c r="E139" s="1853" t="s">
        <v>2347</v>
      </c>
      <c r="F139" s="1853" t="s">
        <v>2348</v>
      </c>
      <c r="G139" s="1853" t="s">
        <v>28</v>
      </c>
      <c r="H139" s="1853" t="s">
        <v>28</v>
      </c>
      <c r="I139" s="1853" t="s">
        <v>909</v>
      </c>
    </row>
    <row customHeight="1" ht="11.25">
      <c r="A140" s="1853" t="s">
        <v>2290</v>
      </c>
      <c r="B140" s="1853" t="s">
        <v>16</v>
      </c>
      <c r="C140" s="1853" t="s">
        <v>2352</v>
      </c>
      <c r="D140" s="1853" t="s">
        <v>2353</v>
      </c>
      <c r="E140" s="1853" t="s">
        <v>2354</v>
      </c>
      <c r="F140" s="1853" t="s">
        <v>2355</v>
      </c>
      <c r="G140" s="1853" t="s">
        <v>28</v>
      </c>
      <c r="H140" s="1853" t="s">
        <v>28</v>
      </c>
      <c r="I140" s="1853" t="s">
        <v>909</v>
      </c>
    </row>
    <row customHeight="1" ht="11.25">
      <c r="A141" s="1853" t="s">
        <v>2290</v>
      </c>
      <c r="B141" s="1853" t="s">
        <v>16</v>
      </c>
      <c r="C141" s="1853" t="s">
        <v>2356</v>
      </c>
      <c r="D141" s="1853" t="s">
        <v>2357</v>
      </c>
      <c r="E141" s="1853" t="s">
        <v>2358</v>
      </c>
      <c r="F141" s="1853" t="s">
        <v>2302</v>
      </c>
      <c r="G141" s="1853" t="s">
        <v>2359</v>
      </c>
      <c r="H141" s="1853" t="s">
        <v>28</v>
      </c>
      <c r="I141" s="1853" t="s">
        <v>909</v>
      </c>
    </row>
    <row customHeight="1" ht="11.25">
      <c r="A142" s="1853" t="s">
        <v>2290</v>
      </c>
      <c r="B142" s="1853" t="s">
        <v>16</v>
      </c>
      <c r="C142" s="1853" t="s">
        <v>2371</v>
      </c>
      <c r="D142" s="1853" t="s">
        <v>2372</v>
      </c>
      <c r="E142" s="1853" t="s">
        <v>2373</v>
      </c>
      <c r="F142" s="1853" t="s">
        <v>2302</v>
      </c>
      <c r="G142" s="1853" t="s">
        <v>28</v>
      </c>
      <c r="H142" s="1853" t="s">
        <v>28</v>
      </c>
      <c r="I142" s="1853" t="s">
        <v>909</v>
      </c>
    </row>
    <row customHeight="1" ht="11.25">
      <c r="A143" s="1853" t="s">
        <v>2290</v>
      </c>
      <c r="B143" s="1853" t="s">
        <v>16</v>
      </c>
      <c r="C143" s="1853" t="s">
        <v>2378</v>
      </c>
      <c r="D143" s="1853" t="s">
        <v>2379</v>
      </c>
      <c r="E143" s="1853" t="s">
        <v>2380</v>
      </c>
      <c r="F143" s="1853" t="s">
        <v>2318</v>
      </c>
      <c r="G143" s="1853" t="s">
        <v>28</v>
      </c>
      <c r="H143" s="1853" t="s">
        <v>28</v>
      </c>
      <c r="I143" s="1853" t="s">
        <v>909</v>
      </c>
    </row>
    <row customHeight="1" ht="11.25">
      <c r="A144" s="1853" t="s">
        <v>2290</v>
      </c>
      <c r="B144" s="1853" t="s">
        <v>16</v>
      </c>
      <c r="C144" s="1853" t="s">
        <v>2384</v>
      </c>
      <c r="D144" s="1853" t="s">
        <v>2385</v>
      </c>
      <c r="E144" s="1853" t="s">
        <v>2386</v>
      </c>
      <c r="F144" s="1853" t="s">
        <v>2339</v>
      </c>
      <c r="G144" s="1853" t="s">
        <v>28</v>
      </c>
      <c r="H144" s="1853" t="s">
        <v>28</v>
      </c>
      <c r="I144" s="1853" t="s">
        <v>909</v>
      </c>
    </row>
    <row customHeight="1" ht="11.25">
      <c r="A145" s="1853" t="s">
        <v>2290</v>
      </c>
      <c r="B145" s="1853" t="s">
        <v>16</v>
      </c>
      <c r="C145" s="1853" t="s">
        <v>2391</v>
      </c>
      <c r="D145" s="1853" t="s">
        <v>2392</v>
      </c>
      <c r="E145" s="1853" t="s">
        <v>2393</v>
      </c>
      <c r="F145" s="1853" t="s">
        <v>2394</v>
      </c>
      <c r="G145" s="1853" t="s">
        <v>28</v>
      </c>
      <c r="H145" s="1853" t="s">
        <v>28</v>
      </c>
      <c r="I145" s="1853" t="s">
        <v>909</v>
      </c>
    </row>
    <row customHeight="1" ht="11.25">
      <c r="A146" s="1853" t="s">
        <v>2290</v>
      </c>
      <c r="B146" s="1853" t="s">
        <v>16</v>
      </c>
      <c r="C146" s="1853" t="s">
        <v>2408</v>
      </c>
      <c r="D146" s="1853" t="s">
        <v>2409</v>
      </c>
      <c r="E146" s="1853" t="s">
        <v>2410</v>
      </c>
      <c r="F146" s="1853" t="s">
        <v>2318</v>
      </c>
      <c r="G146" s="1853" t="s">
        <v>28</v>
      </c>
      <c r="H146" s="1853" t="s">
        <v>28</v>
      </c>
      <c r="I146" s="1853" t="s">
        <v>909</v>
      </c>
    </row>
    <row customHeight="1" ht="11.25">
      <c r="A147" s="1853" t="s">
        <v>2290</v>
      </c>
      <c r="B147" s="1853" t="s">
        <v>16</v>
      </c>
      <c r="C147" s="1853" t="s">
        <v>28</v>
      </c>
      <c r="D147" s="1853" t="s">
        <v>2425</v>
      </c>
      <c r="E147" s="1853" t="s">
        <v>2426</v>
      </c>
      <c r="F147" s="1853" t="s">
        <v>2339</v>
      </c>
      <c r="G147" s="1853" t="s">
        <v>28</v>
      </c>
      <c r="H147" s="1853" t="s">
        <v>28</v>
      </c>
      <c r="I147" s="1853" t="s">
        <v>909</v>
      </c>
    </row>
    <row customHeight="1" ht="11.25">
      <c r="A148" s="1853" t="s">
        <v>2290</v>
      </c>
      <c r="B148" s="1853" t="s">
        <v>16</v>
      </c>
      <c r="C148" s="1853" t="s">
        <v>2427</v>
      </c>
      <c r="D148" s="1853" t="s">
        <v>2428</v>
      </c>
      <c r="E148" s="1853" t="s">
        <v>2429</v>
      </c>
      <c r="F148" s="1853" t="s">
        <v>2430</v>
      </c>
      <c r="G148" s="1853" t="s">
        <v>2431</v>
      </c>
      <c r="H148" s="1853" t="s">
        <v>28</v>
      </c>
      <c r="I148" s="1853" t="s">
        <v>909</v>
      </c>
    </row>
    <row customHeight="1" ht="11.25">
      <c r="A149" s="1853" t="s">
        <v>2290</v>
      </c>
      <c r="B149" s="1853" t="s">
        <v>16</v>
      </c>
      <c r="C149" s="1853" t="s">
        <v>2435</v>
      </c>
      <c r="D149" s="1853" t="s">
        <v>2436</v>
      </c>
      <c r="E149" s="1853" t="s">
        <v>2437</v>
      </c>
      <c r="F149" s="1853" t="s">
        <v>2438</v>
      </c>
      <c r="G149" s="1853" t="s">
        <v>28</v>
      </c>
      <c r="H149" s="1853" t="s">
        <v>28</v>
      </c>
      <c r="I149" s="1853" t="s">
        <v>909</v>
      </c>
    </row>
    <row customHeight="1" ht="11.25">
      <c r="A150" s="1853" t="s">
        <v>2290</v>
      </c>
      <c r="B150" s="1853" t="s">
        <v>16</v>
      </c>
      <c r="C150" s="1853" t="s">
        <v>2442</v>
      </c>
      <c r="D150" s="1853" t="s">
        <v>2443</v>
      </c>
      <c r="E150" s="1853" t="s">
        <v>2444</v>
      </c>
      <c r="F150" s="1853" t="s">
        <v>2318</v>
      </c>
      <c r="G150" s="1853" t="s">
        <v>28</v>
      </c>
      <c r="H150" s="1853" t="s">
        <v>28</v>
      </c>
      <c r="I150" s="1853" t="s">
        <v>909</v>
      </c>
    </row>
    <row customHeight="1" ht="11.25">
      <c r="A151" s="1853" t="s">
        <v>2290</v>
      </c>
      <c r="B151" s="1853" t="s">
        <v>16</v>
      </c>
      <c r="C151" s="1853" t="s">
        <v>2445</v>
      </c>
      <c r="D151" s="1853" t="s">
        <v>2446</v>
      </c>
      <c r="E151" s="1853" t="s">
        <v>2447</v>
      </c>
      <c r="F151" s="1853" t="s">
        <v>2448</v>
      </c>
      <c r="G151" s="1853" t="s">
        <v>28</v>
      </c>
      <c r="H151" s="1853" t="s">
        <v>28</v>
      </c>
      <c r="I151" s="1853" t="s">
        <v>909</v>
      </c>
    </row>
    <row customHeight="1" ht="11.25">
      <c r="A152" s="1853" t="s">
        <v>2290</v>
      </c>
      <c r="B152" s="1853" t="s">
        <v>16</v>
      </c>
      <c r="C152" s="1853" t="s">
        <v>2456</v>
      </c>
      <c r="D152" s="1853" t="s">
        <v>2457</v>
      </c>
      <c r="E152" s="1853" t="s">
        <v>2458</v>
      </c>
      <c r="F152" s="1853" t="s">
        <v>2459</v>
      </c>
      <c r="G152" s="1853" t="s">
        <v>28</v>
      </c>
      <c r="H152" s="1853" t="s">
        <v>28</v>
      </c>
      <c r="I152" s="1853" t="s">
        <v>909</v>
      </c>
    </row>
    <row customHeight="1" ht="11.25">
      <c r="A153" s="1853" t="s">
        <v>2290</v>
      </c>
      <c r="B153" s="1853" t="s">
        <v>16</v>
      </c>
      <c r="C153" s="1853" t="s">
        <v>2460</v>
      </c>
      <c r="D153" s="1853" t="s">
        <v>2461</v>
      </c>
      <c r="E153" s="1853" t="s">
        <v>2462</v>
      </c>
      <c r="F153" s="1853" t="s">
        <v>2463</v>
      </c>
      <c r="G153" s="1853" t="s">
        <v>28</v>
      </c>
      <c r="H153" s="1853" t="s">
        <v>28</v>
      </c>
      <c r="I153" s="1853" t="s">
        <v>909</v>
      </c>
    </row>
    <row customHeight="1" ht="11.25">
      <c r="A154" s="1853" t="s">
        <v>2290</v>
      </c>
      <c r="B154" s="1853" t="s">
        <v>16</v>
      </c>
      <c r="C154" s="1853" t="s">
        <v>2464</v>
      </c>
      <c r="D154" s="1853" t="s">
        <v>2465</v>
      </c>
      <c r="E154" s="1853" t="s">
        <v>2466</v>
      </c>
      <c r="F154" s="1853" t="s">
        <v>2467</v>
      </c>
      <c r="G154" s="1853" t="s">
        <v>28</v>
      </c>
      <c r="H154" s="1853" t="s">
        <v>28</v>
      </c>
      <c r="I154" s="1853" t="s">
        <v>909</v>
      </c>
    </row>
    <row customHeight="1" ht="11.25">
      <c r="A155" s="1853" t="s">
        <v>2290</v>
      </c>
      <c r="B155" s="1853" t="s">
        <v>16</v>
      </c>
      <c r="C155" s="1853" t="s">
        <v>2468</v>
      </c>
      <c r="D155" s="1853" t="s">
        <v>2469</v>
      </c>
      <c r="E155" s="1853" t="s">
        <v>2470</v>
      </c>
      <c r="F155" s="1853" t="s">
        <v>2302</v>
      </c>
      <c r="G155" s="1853" t="s">
        <v>2471</v>
      </c>
      <c r="H155" s="1853" t="s">
        <v>28</v>
      </c>
      <c r="I155" s="1853" t="s">
        <v>909</v>
      </c>
    </row>
    <row customHeight="1" ht="11.25">
      <c r="A156" s="1853" t="s">
        <v>2290</v>
      </c>
      <c r="B156" s="1853" t="s">
        <v>16</v>
      </c>
      <c r="C156" s="1853" t="s">
        <v>2475</v>
      </c>
      <c r="D156" s="1853" t="s">
        <v>2476</v>
      </c>
      <c r="E156" s="1853" t="s">
        <v>2362</v>
      </c>
      <c r="F156" s="1853" t="s">
        <v>2477</v>
      </c>
      <c r="G156" s="1853" t="s">
        <v>28</v>
      </c>
      <c r="H156" s="1853" t="s">
        <v>28</v>
      </c>
      <c r="I156" s="1853" t="s">
        <v>909</v>
      </c>
    </row>
    <row customHeight="1" ht="11.25">
      <c r="A157" s="1853" t="s">
        <v>2290</v>
      </c>
      <c r="B157" s="1853" t="s">
        <v>16</v>
      </c>
      <c r="C157" s="1853" t="s">
        <v>2481</v>
      </c>
      <c r="D157" s="1853" t="s">
        <v>2482</v>
      </c>
      <c r="E157" s="1853" t="s">
        <v>2483</v>
      </c>
      <c r="F157" s="1853" t="s">
        <v>2430</v>
      </c>
      <c r="G157" s="1853" t="s">
        <v>28</v>
      </c>
      <c r="H157" s="1853" t="s">
        <v>28</v>
      </c>
      <c r="I157" s="1853" t="s">
        <v>909</v>
      </c>
    </row>
    <row customHeight="1" ht="11.25">
      <c r="A158" s="1853" t="s">
        <v>2290</v>
      </c>
      <c r="B158" s="1853" t="s">
        <v>16</v>
      </c>
      <c r="C158" s="1853" t="s">
        <v>2484</v>
      </c>
      <c r="D158" s="1853" t="s">
        <v>2485</v>
      </c>
      <c r="E158" s="1853" t="s">
        <v>2486</v>
      </c>
      <c r="F158" s="1853" t="s">
        <v>2487</v>
      </c>
      <c r="G158" s="1853" t="s">
        <v>28</v>
      </c>
      <c r="H158" s="1853" t="s">
        <v>28</v>
      </c>
      <c r="I158" s="1853" t="s">
        <v>909</v>
      </c>
    </row>
    <row customHeight="1" ht="11.25">
      <c r="A159" s="1853" t="s">
        <v>2290</v>
      </c>
      <c r="B159" s="1853" t="s">
        <v>16</v>
      </c>
      <c r="C159" s="1853" t="s">
        <v>2493</v>
      </c>
      <c r="D159" s="1853" t="s">
        <v>2494</v>
      </c>
      <c r="E159" s="1853" t="s">
        <v>2495</v>
      </c>
      <c r="F159" s="1853" t="s">
        <v>2398</v>
      </c>
      <c r="G159" s="1853" t="s">
        <v>28</v>
      </c>
      <c r="H159" s="1853" t="s">
        <v>28</v>
      </c>
      <c r="I159" s="1853" t="s">
        <v>909</v>
      </c>
    </row>
    <row customHeight="1" ht="11.25">
      <c r="A160" s="1853" t="s">
        <v>2290</v>
      </c>
      <c r="B160" s="1853" t="s">
        <v>16</v>
      </c>
      <c r="C160" s="1853" t="s">
        <v>2496</v>
      </c>
      <c r="D160" s="1853" t="s">
        <v>2497</v>
      </c>
      <c r="E160" s="1853" t="s">
        <v>2498</v>
      </c>
      <c r="F160" s="1853" t="s">
        <v>2499</v>
      </c>
      <c r="G160" s="1853" t="s">
        <v>28</v>
      </c>
      <c r="H160" s="1853" t="s">
        <v>28</v>
      </c>
      <c r="I160" s="1853" t="s">
        <v>909</v>
      </c>
    </row>
    <row customHeight="1" ht="11.25">
      <c r="A161" s="1853" t="s">
        <v>2290</v>
      </c>
      <c r="B161" s="1853" t="s">
        <v>16</v>
      </c>
      <c r="C161" s="1853" t="s">
        <v>2500</v>
      </c>
      <c r="D161" s="1853" t="s">
        <v>2501</v>
      </c>
      <c r="E161" s="1853" t="s">
        <v>2502</v>
      </c>
      <c r="F161" s="1853" t="s">
        <v>2339</v>
      </c>
      <c r="G161" s="1853" t="s">
        <v>28</v>
      </c>
      <c r="H161" s="1853" t="s">
        <v>28</v>
      </c>
      <c r="I161" s="1853" t="s">
        <v>909</v>
      </c>
    </row>
    <row customHeight="1" ht="11.25">
      <c r="A162" s="1853" t="s">
        <v>2290</v>
      </c>
      <c r="B162" s="1853" t="s">
        <v>16</v>
      </c>
      <c r="C162" s="1853" t="s">
        <v>2506</v>
      </c>
      <c r="D162" s="1853" t="s">
        <v>2507</v>
      </c>
      <c r="E162" s="1853" t="s">
        <v>2508</v>
      </c>
      <c r="F162" s="1853" t="s">
        <v>2339</v>
      </c>
      <c r="G162" s="1853" t="s">
        <v>28</v>
      </c>
      <c r="H162" s="1853" t="s">
        <v>28</v>
      </c>
      <c r="I162" s="1853" t="s">
        <v>909</v>
      </c>
    </row>
    <row customHeight="1" ht="11.25">
      <c r="A163" s="1853" t="s">
        <v>2290</v>
      </c>
      <c r="B163" s="1853" t="s">
        <v>16</v>
      </c>
      <c r="C163" s="1853" t="s">
        <v>2512</v>
      </c>
      <c r="D163" s="1853" t="s">
        <v>2513</v>
      </c>
      <c r="E163" s="1853" t="s">
        <v>2514</v>
      </c>
      <c r="F163" s="1853" t="s">
        <v>2339</v>
      </c>
      <c r="G163" s="1853" t="s">
        <v>2515</v>
      </c>
      <c r="H163" s="1853" t="s">
        <v>28</v>
      </c>
      <c r="I163" s="1853" t="s">
        <v>909</v>
      </c>
    </row>
    <row customHeight="1" ht="11.25">
      <c r="A164" s="1853" t="s">
        <v>2290</v>
      </c>
      <c r="B164" s="1853" t="s">
        <v>16</v>
      </c>
      <c r="C164" s="1853" t="s">
        <v>2520</v>
      </c>
      <c r="D164" s="1853" t="s">
        <v>2521</v>
      </c>
      <c r="E164" s="1853" t="s">
        <v>2522</v>
      </c>
      <c r="F164" s="1853" t="s">
        <v>2370</v>
      </c>
      <c r="G164" s="1853" t="s">
        <v>2523</v>
      </c>
      <c r="H164" s="1853" t="s">
        <v>28</v>
      </c>
      <c r="I164" s="1853" t="s">
        <v>909</v>
      </c>
    </row>
    <row customHeight="1" ht="11.25">
      <c r="A165" s="1853" t="s">
        <v>2290</v>
      </c>
      <c r="B165" s="1853" t="s">
        <v>16</v>
      </c>
      <c r="C165" s="1853" t="s">
        <v>2524</v>
      </c>
      <c r="D165" s="1853" t="s">
        <v>2525</v>
      </c>
      <c r="E165" s="1853" t="s">
        <v>2526</v>
      </c>
      <c r="F165" s="1853" t="s">
        <v>2527</v>
      </c>
      <c r="G165" s="1853" t="s">
        <v>2528</v>
      </c>
      <c r="H165" s="1853" t="s">
        <v>28</v>
      </c>
      <c r="I165" s="1853" t="s">
        <v>909</v>
      </c>
    </row>
    <row customHeight="1" ht="11.25">
      <c r="A166" s="1853" t="s">
        <v>2290</v>
      </c>
      <c r="B166" s="1853" t="s">
        <v>16</v>
      </c>
      <c r="C166" s="1853" t="s">
        <v>2529</v>
      </c>
      <c r="D166" s="1853" t="s">
        <v>2530</v>
      </c>
      <c r="E166" s="1853" t="s">
        <v>2531</v>
      </c>
      <c r="F166" s="1853" t="s">
        <v>2532</v>
      </c>
      <c r="G166" s="1853" t="s">
        <v>2533</v>
      </c>
      <c r="H166" s="1853" t="s">
        <v>28</v>
      </c>
      <c r="I166" s="1853" t="s">
        <v>909</v>
      </c>
    </row>
    <row customHeight="1" ht="11.25">
      <c r="A167" s="1853" t="s">
        <v>2290</v>
      </c>
      <c r="B167" s="1853" t="s">
        <v>16</v>
      </c>
      <c r="C167" s="1853" t="s">
        <v>2537</v>
      </c>
      <c r="D167" s="1853" t="s">
        <v>2538</v>
      </c>
      <c r="E167" s="1853" t="s">
        <v>2539</v>
      </c>
      <c r="F167" s="1853" t="s">
        <v>2438</v>
      </c>
      <c r="G167" s="1853" t="s">
        <v>2540</v>
      </c>
      <c r="H167" s="1853" t="s">
        <v>28</v>
      </c>
      <c r="I167" s="1853" t="s">
        <v>909</v>
      </c>
    </row>
    <row customHeight="1" ht="11.25">
      <c r="A168" s="1853" t="s">
        <v>2290</v>
      </c>
      <c r="B168" s="1853" t="s">
        <v>16</v>
      </c>
      <c r="C168" s="1853" t="s">
        <v>2550</v>
      </c>
      <c r="D168" s="1853" t="s">
        <v>2551</v>
      </c>
      <c r="E168" s="1853" t="s">
        <v>2552</v>
      </c>
      <c r="F168" s="1853" t="s">
        <v>2491</v>
      </c>
      <c r="G168" s="1853" t="s">
        <v>28</v>
      </c>
      <c r="H168" s="1853" t="s">
        <v>28</v>
      </c>
      <c r="I168" s="1853" t="s">
        <v>909</v>
      </c>
    </row>
    <row customHeight="1" ht="11.25">
      <c r="A169" s="1853" t="s">
        <v>2290</v>
      </c>
      <c r="B169" s="1853" t="s">
        <v>16</v>
      </c>
      <c r="C169" s="1853" t="s">
        <v>2553</v>
      </c>
      <c r="D169" s="1853" t="s">
        <v>2554</v>
      </c>
      <c r="E169" s="1853" t="s">
        <v>2555</v>
      </c>
      <c r="F169" s="1853" t="s">
        <v>2532</v>
      </c>
      <c r="G169" s="1853" t="s">
        <v>2556</v>
      </c>
      <c r="H169" s="1853" t="s">
        <v>28</v>
      </c>
      <c r="I169" s="1853" t="s">
        <v>909</v>
      </c>
    </row>
    <row customHeight="1" ht="11.25">
      <c r="A170" s="1853" t="s">
        <v>2290</v>
      </c>
      <c r="B170" s="1853" t="s">
        <v>16</v>
      </c>
      <c r="C170" s="1853" t="s">
        <v>2557</v>
      </c>
      <c r="D170" s="1853" t="s">
        <v>2558</v>
      </c>
      <c r="E170" s="1853" t="s">
        <v>2559</v>
      </c>
      <c r="F170" s="1853" t="s">
        <v>2532</v>
      </c>
      <c r="G170" s="1853" t="s">
        <v>28</v>
      </c>
      <c r="H170" s="1853" t="s">
        <v>28</v>
      </c>
      <c r="I170" s="1853" t="s">
        <v>909</v>
      </c>
    </row>
    <row customHeight="1" ht="11.25">
      <c r="A171" s="1853" t="s">
        <v>2290</v>
      </c>
      <c r="B171" s="1853" t="s">
        <v>16</v>
      </c>
      <c r="C171" s="1853" t="s">
        <v>2560</v>
      </c>
      <c r="D171" s="1853" t="s">
        <v>2561</v>
      </c>
      <c r="E171" s="1853" t="s">
        <v>2562</v>
      </c>
      <c r="F171" s="1853" t="s">
        <v>2339</v>
      </c>
      <c r="G171" s="1853" t="s">
        <v>28</v>
      </c>
      <c r="H171" s="1853" t="s">
        <v>28</v>
      </c>
      <c r="I171" s="1853" t="s">
        <v>909</v>
      </c>
    </row>
    <row customHeight="1" ht="11.25">
      <c r="A172" s="1853" t="s">
        <v>2290</v>
      </c>
      <c r="B172" s="1853" t="s">
        <v>16</v>
      </c>
      <c r="C172" s="1853" t="s">
        <v>2572</v>
      </c>
      <c r="D172" s="1853" t="s">
        <v>2573</v>
      </c>
      <c r="E172" s="1853" t="s">
        <v>2574</v>
      </c>
      <c r="F172" s="1853" t="s">
        <v>2398</v>
      </c>
      <c r="G172" s="1853" t="s">
        <v>28</v>
      </c>
      <c r="H172" s="1853" t="s">
        <v>28</v>
      </c>
      <c r="I172" s="1853" t="s">
        <v>909</v>
      </c>
    </row>
    <row customHeight="1" ht="11.25">
      <c r="A173" s="1853" t="s">
        <v>2290</v>
      </c>
      <c r="B173" s="1853" t="s">
        <v>16</v>
      </c>
      <c r="C173" s="1853" t="s">
        <v>2578</v>
      </c>
      <c r="D173" s="1853" t="s">
        <v>2579</v>
      </c>
      <c r="E173" s="1853" t="s">
        <v>2580</v>
      </c>
      <c r="F173" s="1853" t="s">
        <v>2499</v>
      </c>
      <c r="G173" s="1853" t="s">
        <v>2581</v>
      </c>
      <c r="H173" s="1853" t="s">
        <v>28</v>
      </c>
      <c r="I173" s="1853" t="s">
        <v>909</v>
      </c>
    </row>
    <row customHeight="1" ht="11.25">
      <c r="A174" s="1853" t="s">
        <v>2290</v>
      </c>
      <c r="B174" s="1853" t="s">
        <v>16</v>
      </c>
      <c r="C174" s="1853" t="s">
        <v>2586</v>
      </c>
      <c r="D174" s="1853" t="s">
        <v>2587</v>
      </c>
      <c r="E174" s="1853" t="s">
        <v>2588</v>
      </c>
      <c r="F174" s="1853" t="s">
        <v>2339</v>
      </c>
      <c r="G174" s="1853" t="s">
        <v>2589</v>
      </c>
      <c r="H174" s="1853" t="s">
        <v>28</v>
      </c>
      <c r="I174" s="1853" t="s">
        <v>909</v>
      </c>
    </row>
    <row customHeight="1" ht="11.25">
      <c r="A175" s="1853" t="s">
        <v>2290</v>
      </c>
      <c r="B175" s="1853" t="s">
        <v>16</v>
      </c>
      <c r="C175" s="1853" t="s">
        <v>2590</v>
      </c>
      <c r="D175" s="1853" t="s">
        <v>2591</v>
      </c>
      <c r="E175" s="1853" t="s">
        <v>2592</v>
      </c>
      <c r="F175" s="1853" t="s">
        <v>2318</v>
      </c>
      <c r="G175" s="1853" t="s">
        <v>2480</v>
      </c>
      <c r="H175" s="1853" t="s">
        <v>28</v>
      </c>
      <c r="I175" s="1853" t="s">
        <v>909</v>
      </c>
    </row>
    <row customHeight="1" ht="11.25">
      <c r="A176" s="1853" t="s">
        <v>2290</v>
      </c>
      <c r="B176" s="1853" t="s">
        <v>16</v>
      </c>
      <c r="C176" s="1853" t="s">
        <v>2593</v>
      </c>
      <c r="D176" s="1853" t="s">
        <v>2594</v>
      </c>
      <c r="E176" s="1853" t="s">
        <v>2595</v>
      </c>
      <c r="F176" s="1853" t="s">
        <v>2532</v>
      </c>
      <c r="G176" s="1853" t="s">
        <v>2596</v>
      </c>
      <c r="H176" s="1853" t="s">
        <v>28</v>
      </c>
      <c r="I176" s="1853" t="s">
        <v>909</v>
      </c>
    </row>
    <row customHeight="1" ht="11.25">
      <c r="A177" s="1853" t="s">
        <v>2290</v>
      </c>
      <c r="B177" s="1853" t="s">
        <v>16</v>
      </c>
      <c r="C177" s="1853" t="s">
        <v>2597</v>
      </c>
      <c r="D177" s="1853" t="s">
        <v>2598</v>
      </c>
      <c r="E177" s="1853" t="s">
        <v>2599</v>
      </c>
      <c r="F177" s="1853" t="s">
        <v>2370</v>
      </c>
      <c r="G177" s="1853" t="s">
        <v>28</v>
      </c>
      <c r="H177" s="1853" t="s">
        <v>28</v>
      </c>
      <c r="I177" s="1853" t="s">
        <v>909</v>
      </c>
    </row>
    <row customHeight="1" ht="11.25">
      <c r="A178" s="1853" t="s">
        <v>2290</v>
      </c>
      <c r="B178" s="1853" t="s">
        <v>16</v>
      </c>
      <c r="C178" s="1853" t="s">
        <v>2603</v>
      </c>
      <c r="D178" s="1853" t="s">
        <v>2604</v>
      </c>
      <c r="E178" s="1853" t="s">
        <v>2605</v>
      </c>
      <c r="F178" s="1853" t="s">
        <v>2370</v>
      </c>
      <c r="G178" s="1853" t="s">
        <v>2606</v>
      </c>
      <c r="H178" s="1853" t="s">
        <v>28</v>
      </c>
      <c r="I178" s="1853" t="s">
        <v>909</v>
      </c>
    </row>
    <row customHeight="1" ht="11.25">
      <c r="A179" s="1853" t="s">
        <v>2290</v>
      </c>
      <c r="B179" s="1853" t="s">
        <v>16</v>
      </c>
      <c r="C179" s="1853" t="s">
        <v>2607</v>
      </c>
      <c r="D179" s="1853" t="s">
        <v>2608</v>
      </c>
      <c r="E179" s="1853" t="s">
        <v>2609</v>
      </c>
      <c r="F179" s="1853" t="s">
        <v>2499</v>
      </c>
      <c r="G179" s="1853" t="s">
        <v>2377</v>
      </c>
      <c r="H179" s="1853" t="s">
        <v>28</v>
      </c>
      <c r="I179" s="1853" t="s">
        <v>909</v>
      </c>
    </row>
    <row customHeight="1" ht="11.25">
      <c r="A180" s="1853" t="s">
        <v>2290</v>
      </c>
      <c r="B180" s="1853" t="s">
        <v>16</v>
      </c>
      <c r="C180" s="1853" t="s">
        <v>2610</v>
      </c>
      <c r="D180" s="1853" t="s">
        <v>2611</v>
      </c>
      <c r="E180" s="1853" t="s">
        <v>2612</v>
      </c>
      <c r="F180" s="1853" t="s">
        <v>2339</v>
      </c>
      <c r="G180" s="1853" t="s">
        <v>28</v>
      </c>
      <c r="H180" s="1853" t="s">
        <v>28</v>
      </c>
      <c r="I180" s="1853" t="s">
        <v>909</v>
      </c>
    </row>
    <row customHeight="1" ht="11.25">
      <c r="A181" s="1853" t="s">
        <v>2290</v>
      </c>
      <c r="B181" s="1853" t="s">
        <v>16</v>
      </c>
      <c r="C181" s="1853" t="s">
        <v>2613</v>
      </c>
      <c r="D181" s="1853" t="s">
        <v>2614</v>
      </c>
      <c r="E181" s="1853" t="s">
        <v>2615</v>
      </c>
      <c r="F181" s="1853" t="s">
        <v>2499</v>
      </c>
      <c r="G181" s="1853" t="s">
        <v>28</v>
      </c>
      <c r="H181" s="1853" t="s">
        <v>28</v>
      </c>
      <c r="I181" s="1853" t="s">
        <v>909</v>
      </c>
    </row>
    <row customHeight="1" ht="11.25">
      <c r="A182" s="1853" t="s">
        <v>2290</v>
      </c>
      <c r="B182" s="1853" t="s">
        <v>16</v>
      </c>
      <c r="C182" s="1853" t="s">
        <v>2622</v>
      </c>
      <c r="D182" s="1853" t="s">
        <v>2623</v>
      </c>
      <c r="E182" s="1853" t="s">
        <v>2624</v>
      </c>
      <c r="F182" s="1853" t="s">
        <v>2339</v>
      </c>
      <c r="G182" s="1853" t="s">
        <v>2625</v>
      </c>
      <c r="H182" s="1853" t="s">
        <v>28</v>
      </c>
      <c r="I182" s="1853" t="s">
        <v>909</v>
      </c>
    </row>
    <row customHeight="1" ht="11.25">
      <c r="A183" s="1853" t="s">
        <v>2290</v>
      </c>
      <c r="B183" s="1853" t="s">
        <v>16</v>
      </c>
      <c r="C183" s="1853" t="s">
        <v>2626</v>
      </c>
      <c r="D183" s="1853" t="s">
        <v>2627</v>
      </c>
      <c r="E183" s="1853" t="s">
        <v>2628</v>
      </c>
      <c r="F183" s="1853" t="s">
        <v>2326</v>
      </c>
      <c r="G183" s="1853" t="s">
        <v>2629</v>
      </c>
      <c r="H183" s="1853" t="s">
        <v>28</v>
      </c>
      <c r="I183" s="1853" t="s">
        <v>909</v>
      </c>
    </row>
    <row customHeight="1" ht="11.25">
      <c r="A184" s="1853" t="s">
        <v>2290</v>
      </c>
      <c r="B184" s="1853" t="s">
        <v>16</v>
      </c>
      <c r="C184" s="1853" t="s">
        <v>2630</v>
      </c>
      <c r="D184" s="1853" t="s">
        <v>2631</v>
      </c>
      <c r="E184" s="1853" t="s">
        <v>2632</v>
      </c>
      <c r="F184" s="1853" t="s">
        <v>2633</v>
      </c>
      <c r="G184" s="1853" t="s">
        <v>28</v>
      </c>
      <c r="H184" s="1853" t="s">
        <v>28</v>
      </c>
      <c r="I184" s="1853" t="s">
        <v>909</v>
      </c>
    </row>
    <row customHeight="1" ht="11.25">
      <c r="A185" s="1853" t="s">
        <v>2290</v>
      </c>
      <c r="B185" s="1853" t="s">
        <v>16</v>
      </c>
      <c r="C185" s="1853" t="s">
        <v>2634</v>
      </c>
      <c r="D185" s="1853" t="s">
        <v>2635</v>
      </c>
      <c r="E185" s="1853" t="s">
        <v>2636</v>
      </c>
      <c r="F185" s="1853" t="s">
        <v>2318</v>
      </c>
      <c r="G185" s="1853" t="s">
        <v>28</v>
      </c>
      <c r="H185" s="1853" t="s">
        <v>28</v>
      </c>
      <c r="I185" s="1853" t="s">
        <v>909</v>
      </c>
    </row>
    <row customHeight="1" ht="11.25">
      <c r="A186" s="1853" t="s">
        <v>2290</v>
      </c>
      <c r="B186" s="1853" t="s">
        <v>16</v>
      </c>
      <c r="C186" s="1853" t="s">
        <v>2637</v>
      </c>
      <c r="D186" s="1853" t="s">
        <v>2638</v>
      </c>
      <c r="E186" s="1853" t="s">
        <v>2639</v>
      </c>
      <c r="F186" s="1853" t="s">
        <v>2370</v>
      </c>
      <c r="G186" s="1853" t="s">
        <v>28</v>
      </c>
      <c r="H186" s="1853" t="s">
        <v>28</v>
      </c>
      <c r="I186" s="1853" t="s">
        <v>909</v>
      </c>
    </row>
    <row customHeight="1" ht="11.25">
      <c r="A187" s="1853" t="s">
        <v>2290</v>
      </c>
      <c r="B187" s="1853" t="s">
        <v>16</v>
      </c>
      <c r="C187" s="1853" t="s">
        <v>2640</v>
      </c>
      <c r="D187" s="1853" t="s">
        <v>2641</v>
      </c>
      <c r="E187" s="1853" t="s">
        <v>2642</v>
      </c>
      <c r="F187" s="1853" t="s">
        <v>2339</v>
      </c>
      <c r="G187" s="1853" t="s">
        <v>28</v>
      </c>
      <c r="H187" s="1853" t="s">
        <v>28</v>
      </c>
      <c r="I187" s="1853" t="s">
        <v>909</v>
      </c>
    </row>
    <row customHeight="1" ht="11.25">
      <c r="A188" s="1853" t="s">
        <v>2290</v>
      </c>
      <c r="B188" s="1853" t="s">
        <v>16</v>
      </c>
      <c r="C188" s="1853" t="s">
        <v>2648</v>
      </c>
      <c r="D188" s="1853" t="s">
        <v>2649</v>
      </c>
      <c r="E188" s="1853" t="s">
        <v>2650</v>
      </c>
      <c r="F188" s="1853" t="s">
        <v>2339</v>
      </c>
      <c r="G188" s="1853" t="s">
        <v>28</v>
      </c>
      <c r="H188" s="1853" t="s">
        <v>28</v>
      </c>
      <c r="I188" s="1853" t="s">
        <v>909</v>
      </c>
    </row>
    <row customHeight="1" ht="11.25">
      <c r="A189" s="1853" t="s">
        <v>2290</v>
      </c>
      <c r="B189" s="1853" t="s">
        <v>16</v>
      </c>
      <c r="C189" s="1853" t="s">
        <v>2651</v>
      </c>
      <c r="D189" s="1853" t="s">
        <v>2652</v>
      </c>
      <c r="E189" s="1853" t="s">
        <v>2653</v>
      </c>
      <c r="F189" s="1853" t="s">
        <v>2414</v>
      </c>
      <c r="G189" s="1853" t="s">
        <v>2654</v>
      </c>
      <c r="H189" s="1853" t="s">
        <v>28</v>
      </c>
      <c r="I189" s="1853" t="s">
        <v>909</v>
      </c>
    </row>
    <row customHeight="1" ht="11.25">
      <c r="A190" s="1853" t="s">
        <v>2290</v>
      </c>
      <c r="B190" s="1853" t="s">
        <v>16</v>
      </c>
      <c r="C190" s="1853" t="s">
        <v>2659</v>
      </c>
      <c r="D190" s="1853" t="s">
        <v>2660</v>
      </c>
      <c r="E190" s="1853" t="s">
        <v>2661</v>
      </c>
      <c r="F190" s="1853" t="s">
        <v>2339</v>
      </c>
      <c r="G190" s="1853" t="s">
        <v>28</v>
      </c>
      <c r="H190" s="1853" t="s">
        <v>28</v>
      </c>
      <c r="I190" s="1853" t="s">
        <v>909</v>
      </c>
    </row>
    <row customHeight="1" ht="11.25">
      <c r="A191" s="1853" t="s">
        <v>2290</v>
      </c>
      <c r="B191" s="1853" t="s">
        <v>16</v>
      </c>
      <c r="C191" s="1853" t="s">
        <v>2674</v>
      </c>
      <c r="D191" s="1853" t="s">
        <v>2675</v>
      </c>
      <c r="E191" s="1853" t="s">
        <v>51</v>
      </c>
      <c r="F191" s="1853" t="s">
        <v>2676</v>
      </c>
      <c r="G191" s="1853" t="s">
        <v>28</v>
      </c>
      <c r="H191" s="1853" t="s">
        <v>28</v>
      </c>
      <c r="I191" s="1853" t="s">
        <v>909</v>
      </c>
    </row>
    <row customHeight="1" ht="11.25">
      <c r="A192" s="1853" t="s">
        <v>2290</v>
      </c>
      <c r="B192" s="1853" t="s">
        <v>16</v>
      </c>
      <c r="C192" s="1853" t="s">
        <v>2677</v>
      </c>
      <c r="D192" s="1853" t="s">
        <v>2678</v>
      </c>
      <c r="E192" s="1853" t="s">
        <v>51</v>
      </c>
      <c r="F192" s="1853" t="s">
        <v>2679</v>
      </c>
      <c r="G192" s="1853" t="s">
        <v>28</v>
      </c>
      <c r="H192" s="1853" t="s">
        <v>28</v>
      </c>
      <c r="I192" s="1853" t="s">
        <v>909</v>
      </c>
    </row>
    <row customHeight="1" ht="11.25">
      <c r="A193" s="1853" t="s">
        <v>2290</v>
      </c>
      <c r="B193" s="1853" t="s">
        <v>16</v>
      </c>
      <c r="C193" s="1853" t="s">
        <v>2683</v>
      </c>
      <c r="D193" s="1853" t="s">
        <v>2684</v>
      </c>
      <c r="E193" s="1853" t="s">
        <v>2495</v>
      </c>
      <c r="F193" s="1853" t="s">
        <v>2685</v>
      </c>
      <c r="G193" s="1853" t="s">
        <v>28</v>
      </c>
      <c r="H193" s="1853" t="s">
        <v>28</v>
      </c>
      <c r="I193" s="1853" t="s">
        <v>909</v>
      </c>
    </row>
    <row customHeight="1" ht="11.25">
      <c r="A194" s="1853" t="s">
        <v>2290</v>
      </c>
      <c r="B194" s="1853" t="s">
        <v>16</v>
      </c>
      <c r="C194" s="1853" t="s">
        <v>2693</v>
      </c>
      <c r="D194" s="1853" t="s">
        <v>2694</v>
      </c>
      <c r="E194" s="1853" t="s">
        <v>2695</v>
      </c>
      <c r="F194" s="1853" t="s">
        <v>2696</v>
      </c>
      <c r="G194" s="1853" t="s">
        <v>28</v>
      </c>
      <c r="H194" s="1853" t="s">
        <v>28</v>
      </c>
      <c r="I194" s="1853" t="s">
        <v>909</v>
      </c>
    </row>
    <row customHeight="1" ht="11.25">
      <c r="A195" s="1853" t="s">
        <v>2290</v>
      </c>
      <c r="B195" s="1853" t="s">
        <v>16</v>
      </c>
      <c r="C195" s="1853" t="s">
        <v>2697</v>
      </c>
      <c r="D195" s="1853" t="s">
        <v>2698</v>
      </c>
      <c r="E195" s="1853" t="s">
        <v>2699</v>
      </c>
      <c r="F195" s="1853" t="s">
        <v>2700</v>
      </c>
      <c r="G195" s="1853" t="s">
        <v>28</v>
      </c>
      <c r="H195" s="1853" t="s">
        <v>28</v>
      </c>
      <c r="I195" s="1853" t="s">
        <v>909</v>
      </c>
    </row>
    <row customHeight="1" ht="11.25">
      <c r="A196" s="1853" t="s">
        <v>2290</v>
      </c>
      <c r="B196" s="1853" t="s">
        <v>16</v>
      </c>
      <c r="C196" s="1853" t="s">
        <v>2707</v>
      </c>
      <c r="D196" s="1853" t="s">
        <v>2708</v>
      </c>
      <c r="E196" s="1853" t="s">
        <v>2709</v>
      </c>
      <c r="F196" s="1853" t="s">
        <v>2318</v>
      </c>
      <c r="G196" s="1853" t="s">
        <v>28</v>
      </c>
      <c r="H196" s="1853" t="s">
        <v>28</v>
      </c>
      <c r="I196" s="1853" t="s">
        <v>909</v>
      </c>
    </row>
    <row customHeight="1" ht="11.25">
      <c r="A197" s="1853" t="s">
        <v>2290</v>
      </c>
      <c r="B197" s="1853" t="s">
        <v>16</v>
      </c>
      <c r="C197" s="1853" t="s">
        <v>2717</v>
      </c>
      <c r="D197" s="1853" t="s">
        <v>2718</v>
      </c>
      <c r="E197" s="1853" t="s">
        <v>2719</v>
      </c>
      <c r="F197" s="1853" t="s">
        <v>2720</v>
      </c>
      <c r="G197" s="1853" t="s">
        <v>28</v>
      </c>
      <c r="H197" s="1853" t="s">
        <v>28</v>
      </c>
      <c r="I197" s="1853" t="s">
        <v>909</v>
      </c>
    </row>
    <row customHeight="1" ht="11.25">
      <c r="A198" s="1853" t="s">
        <v>2290</v>
      </c>
      <c r="B198" s="1853" t="s">
        <v>16</v>
      </c>
      <c r="C198" s="1853" t="s">
        <v>13</v>
      </c>
      <c r="D198" s="1853" t="s">
        <v>48</v>
      </c>
      <c r="E198" s="1853" t="s">
        <v>51</v>
      </c>
      <c r="F198" s="1853" t="s">
        <v>53</v>
      </c>
      <c r="G198" s="1853" t="s">
        <v>2727</v>
      </c>
      <c r="H198" s="1853" t="s">
        <v>28</v>
      </c>
      <c r="I198" s="1853" t="s">
        <v>909</v>
      </c>
    </row>
    <row customHeight="1" ht="11.25">
      <c r="A199" s="1853" t="s">
        <v>2290</v>
      </c>
      <c r="B199" s="1853" t="s">
        <v>16</v>
      </c>
      <c r="C199" s="1853" t="s">
        <v>2728</v>
      </c>
      <c r="D199" s="1853" t="s">
        <v>2729</v>
      </c>
      <c r="E199" s="1853" t="s">
        <v>51</v>
      </c>
      <c r="F199" s="1853" t="s">
        <v>2730</v>
      </c>
      <c r="G199" s="1853" t="s">
        <v>2727</v>
      </c>
      <c r="H199" s="1853" t="s">
        <v>28</v>
      </c>
      <c r="I199" s="1853" t="s">
        <v>909</v>
      </c>
    </row>
    <row customHeight="1" ht="11.25">
      <c r="A200" s="1853" t="s">
        <v>2290</v>
      </c>
      <c r="B200" s="1853" t="s">
        <v>16</v>
      </c>
      <c r="C200" s="1853" t="s">
        <v>2731</v>
      </c>
      <c r="D200" s="1853" t="s">
        <v>2732</v>
      </c>
      <c r="E200" s="1853" t="s">
        <v>2347</v>
      </c>
      <c r="F200" s="1853" t="s">
        <v>2733</v>
      </c>
      <c r="G200" s="1853" t="s">
        <v>28</v>
      </c>
      <c r="H200" s="1853" t="s">
        <v>28</v>
      </c>
      <c r="I200" s="1853" t="s">
        <v>909</v>
      </c>
    </row>
    <row customHeight="1" ht="11.25">
      <c r="A201" s="1853" t="s">
        <v>2290</v>
      </c>
      <c r="B201" s="1853" t="s">
        <v>16</v>
      </c>
      <c r="C201" s="1853" t="s">
        <v>2739</v>
      </c>
      <c r="D201" s="1853" t="s">
        <v>2740</v>
      </c>
      <c r="E201" s="1853" t="s">
        <v>2699</v>
      </c>
      <c r="F201" s="1853" t="s">
        <v>2741</v>
      </c>
      <c r="G201" s="1853" t="s">
        <v>28</v>
      </c>
      <c r="H201" s="1853" t="s">
        <v>28</v>
      </c>
      <c r="I201" s="1853" t="s">
        <v>909</v>
      </c>
    </row>
    <row customHeight="1" ht="11.25">
      <c r="A202" s="1853" t="s">
        <v>2290</v>
      </c>
      <c r="B202" s="1853" t="s">
        <v>16</v>
      </c>
      <c r="C202" s="1853" t="s">
        <v>2742</v>
      </c>
      <c r="D202" s="1853" t="s">
        <v>2743</v>
      </c>
      <c r="E202" s="1853" t="s">
        <v>51</v>
      </c>
      <c r="F202" s="1853" t="s">
        <v>2744</v>
      </c>
      <c r="G202" s="1853" t="s">
        <v>2727</v>
      </c>
      <c r="H202" s="1853" t="s">
        <v>28</v>
      </c>
      <c r="I202" s="1853" t="s">
        <v>909</v>
      </c>
    </row>
    <row customHeight="1" ht="11.25">
      <c r="A203" s="1853" t="s">
        <v>2290</v>
      </c>
      <c r="B203" s="1853" t="s">
        <v>16</v>
      </c>
      <c r="C203" s="1853" t="s">
        <v>2745</v>
      </c>
      <c r="D203" s="1853" t="s">
        <v>2746</v>
      </c>
      <c r="E203" s="1853" t="s">
        <v>2747</v>
      </c>
      <c r="F203" s="1853" t="s">
        <v>2748</v>
      </c>
      <c r="G203" s="1853" t="s">
        <v>2749</v>
      </c>
      <c r="H203" s="1853" t="s">
        <v>28</v>
      </c>
      <c r="I203" s="1853" t="s">
        <v>909</v>
      </c>
    </row>
    <row customHeight="1" ht="11.25">
      <c r="A204" s="1853" t="s">
        <v>2290</v>
      </c>
      <c r="B204" s="1853" t="s">
        <v>16</v>
      </c>
      <c r="C204" s="1853" t="s">
        <v>2750</v>
      </c>
      <c r="D204" s="1853" t="s">
        <v>2751</v>
      </c>
      <c r="E204" s="1853" t="s">
        <v>2752</v>
      </c>
      <c r="F204" s="1853" t="s">
        <v>2339</v>
      </c>
      <c r="G204" s="1853" t="s">
        <v>28</v>
      </c>
      <c r="H204" s="1853" t="s">
        <v>28</v>
      </c>
      <c r="I204" s="1853" t="s">
        <v>909</v>
      </c>
    </row>
    <row customHeight="1" ht="11.25">
      <c r="A205" s="1853" t="s">
        <v>2290</v>
      </c>
      <c r="B205" s="1853" t="s">
        <v>16</v>
      </c>
      <c r="C205" s="1853" t="s">
        <v>2757</v>
      </c>
      <c r="D205" s="1853" t="s">
        <v>2758</v>
      </c>
      <c r="E205" s="1853" t="s">
        <v>2759</v>
      </c>
      <c r="F205" s="1853" t="s">
        <v>2459</v>
      </c>
      <c r="G205" s="1853" t="s">
        <v>28</v>
      </c>
      <c r="H205" s="1853" t="s">
        <v>28</v>
      </c>
      <c r="I205" s="1853" t="s">
        <v>869</v>
      </c>
    </row>
    <row customHeight="1" ht="11.25">
      <c r="A206" s="1853" t="s">
        <v>2290</v>
      </c>
      <c r="B206" s="1853" t="s">
        <v>16</v>
      </c>
      <c r="C206" s="1853" t="s">
        <v>2295</v>
      </c>
      <c r="D206" s="1853" t="s">
        <v>2296</v>
      </c>
      <c r="E206" s="1853" t="s">
        <v>2297</v>
      </c>
      <c r="F206" s="1853" t="s">
        <v>2298</v>
      </c>
      <c r="G206" s="1853" t="s">
        <v>28</v>
      </c>
      <c r="H206" s="1853" t="s">
        <v>28</v>
      </c>
      <c r="I206" s="1853" t="s">
        <v>869</v>
      </c>
    </row>
    <row customHeight="1" ht="11.25">
      <c r="A207" s="1853" t="s">
        <v>2290</v>
      </c>
      <c r="B207" s="1853" t="s">
        <v>16</v>
      </c>
      <c r="C207" s="1853" t="s">
        <v>2303</v>
      </c>
      <c r="D207" s="1853" t="s">
        <v>2304</v>
      </c>
      <c r="E207" s="1853" t="s">
        <v>2305</v>
      </c>
      <c r="F207" s="1853" t="s">
        <v>2306</v>
      </c>
      <c r="G207" s="1853" t="s">
        <v>28</v>
      </c>
      <c r="H207" s="1853" t="s">
        <v>28</v>
      </c>
      <c r="I207" s="1853" t="s">
        <v>869</v>
      </c>
    </row>
    <row customHeight="1" ht="11.25">
      <c r="A208" s="1853" t="s">
        <v>2290</v>
      </c>
      <c r="B208" s="1853" t="s">
        <v>16</v>
      </c>
      <c r="C208" s="1853" t="s">
        <v>2760</v>
      </c>
      <c r="D208" s="1853" t="s">
        <v>2761</v>
      </c>
      <c r="E208" s="1853" t="s">
        <v>2762</v>
      </c>
      <c r="F208" s="1853" t="s">
        <v>2318</v>
      </c>
      <c r="G208" s="1853" t="s">
        <v>28</v>
      </c>
      <c r="H208" s="1853" t="s">
        <v>28</v>
      </c>
      <c r="I208" s="1853" t="s">
        <v>869</v>
      </c>
    </row>
    <row customHeight="1" ht="11.25">
      <c r="A209" s="1853" t="s">
        <v>2290</v>
      </c>
      <c r="B209" s="1853" t="s">
        <v>16</v>
      </c>
      <c r="C209" s="1853" t="s">
        <v>2763</v>
      </c>
      <c r="D209" s="1853" t="s">
        <v>2764</v>
      </c>
      <c r="E209" s="1853" t="s">
        <v>2765</v>
      </c>
      <c r="F209" s="1853" t="s">
        <v>2766</v>
      </c>
      <c r="G209" s="1853" t="s">
        <v>2767</v>
      </c>
      <c r="H209" s="1853" t="s">
        <v>28</v>
      </c>
      <c r="I209" s="1853" t="s">
        <v>869</v>
      </c>
    </row>
    <row customHeight="1" ht="11.25">
      <c r="A210" s="1853" t="s">
        <v>2290</v>
      </c>
      <c r="B210" s="1853" t="s">
        <v>16</v>
      </c>
      <c r="C210" s="1853" t="s">
        <v>2307</v>
      </c>
      <c r="D210" s="1853" t="s">
        <v>2308</v>
      </c>
      <c r="E210" s="1853" t="s">
        <v>2309</v>
      </c>
      <c r="F210" s="1853" t="s">
        <v>2302</v>
      </c>
      <c r="G210" s="1853" t="s">
        <v>2310</v>
      </c>
      <c r="H210" s="1853" t="s">
        <v>28</v>
      </c>
      <c r="I210" s="1853" t="s">
        <v>869</v>
      </c>
    </row>
    <row customHeight="1" ht="11.25">
      <c r="A211" s="1853" t="s">
        <v>2290</v>
      </c>
      <c r="B211" s="1853" t="s">
        <v>16</v>
      </c>
      <c r="C211" s="1853" t="s">
        <v>2311</v>
      </c>
      <c r="D211" s="1853" t="s">
        <v>2312</v>
      </c>
      <c r="E211" s="1853" t="s">
        <v>2313</v>
      </c>
      <c r="F211" s="1853" t="s">
        <v>2314</v>
      </c>
      <c r="G211" s="1853" t="s">
        <v>28</v>
      </c>
      <c r="H211" s="1853" t="s">
        <v>28</v>
      </c>
      <c r="I211" s="1853" t="s">
        <v>869</v>
      </c>
    </row>
    <row customHeight="1" ht="11.25">
      <c r="A212" s="1853" t="s">
        <v>2290</v>
      </c>
      <c r="B212" s="1853" t="s">
        <v>16</v>
      </c>
      <c r="C212" s="1853" t="s">
        <v>2315</v>
      </c>
      <c r="D212" s="1853" t="s">
        <v>2316</v>
      </c>
      <c r="E212" s="1853" t="s">
        <v>2317</v>
      </c>
      <c r="F212" s="1853" t="s">
        <v>2318</v>
      </c>
      <c r="G212" s="1853" t="s">
        <v>28</v>
      </c>
      <c r="H212" s="1853" t="s">
        <v>28</v>
      </c>
      <c r="I212" s="1853" t="s">
        <v>869</v>
      </c>
    </row>
    <row customHeight="1" ht="11.25">
      <c r="A213" s="1853" t="s">
        <v>2290</v>
      </c>
      <c r="B213" s="1853" t="s">
        <v>16</v>
      </c>
      <c r="C213" s="1853" t="s">
        <v>2319</v>
      </c>
      <c r="D213" s="1853" t="s">
        <v>2320</v>
      </c>
      <c r="E213" s="1853" t="s">
        <v>2321</v>
      </c>
      <c r="F213" s="1853" t="s">
        <v>2302</v>
      </c>
      <c r="G213" s="1853" t="s">
        <v>2322</v>
      </c>
      <c r="H213" s="1853" t="s">
        <v>28</v>
      </c>
      <c r="I213" s="1853" t="s">
        <v>869</v>
      </c>
    </row>
    <row customHeight="1" ht="11.25">
      <c r="A214" s="1853" t="s">
        <v>2290</v>
      </c>
      <c r="B214" s="1853" t="s">
        <v>16</v>
      </c>
      <c r="C214" s="1853" t="s">
        <v>2323</v>
      </c>
      <c r="D214" s="1853" t="s">
        <v>2324</v>
      </c>
      <c r="E214" s="1853" t="s">
        <v>2325</v>
      </c>
      <c r="F214" s="1853" t="s">
        <v>2326</v>
      </c>
      <c r="G214" s="1853" t="s">
        <v>28</v>
      </c>
      <c r="H214" s="1853" t="s">
        <v>28</v>
      </c>
      <c r="I214" s="1853" t="s">
        <v>869</v>
      </c>
    </row>
    <row customHeight="1" ht="11.25">
      <c r="A215" s="1853" t="s">
        <v>2290</v>
      </c>
      <c r="B215" s="1853" t="s">
        <v>16</v>
      </c>
      <c r="C215" s="1853" t="s">
        <v>2333</v>
      </c>
      <c r="D215" s="1853" t="s">
        <v>2334</v>
      </c>
      <c r="E215" s="1853" t="s">
        <v>2325</v>
      </c>
      <c r="F215" s="1853" t="s">
        <v>2335</v>
      </c>
      <c r="G215" s="1853" t="s">
        <v>28</v>
      </c>
      <c r="H215" s="1853" t="s">
        <v>28</v>
      </c>
      <c r="I215" s="1853" t="s">
        <v>869</v>
      </c>
    </row>
    <row customHeight="1" ht="11.25">
      <c r="A216" s="1853" t="s">
        <v>2290</v>
      </c>
      <c r="B216" s="1853" t="s">
        <v>16</v>
      </c>
      <c r="C216" s="1853" t="s">
        <v>2768</v>
      </c>
      <c r="D216" s="1853" t="s">
        <v>2769</v>
      </c>
      <c r="E216" s="1853" t="s">
        <v>2770</v>
      </c>
      <c r="F216" s="1853" t="s">
        <v>2771</v>
      </c>
      <c r="G216" s="1853" t="s">
        <v>28</v>
      </c>
      <c r="H216" s="1853" t="s">
        <v>28</v>
      </c>
      <c r="I216" s="1853" t="s">
        <v>869</v>
      </c>
    </row>
    <row customHeight="1" ht="11.25">
      <c r="A217" s="1853" t="s">
        <v>2290</v>
      </c>
      <c r="B217" s="1853" t="s">
        <v>16</v>
      </c>
      <c r="C217" s="1853" t="s">
        <v>2772</v>
      </c>
      <c r="D217" s="1853" t="s">
        <v>2773</v>
      </c>
      <c r="E217" s="1853" t="s">
        <v>2774</v>
      </c>
      <c r="F217" s="1853" t="s">
        <v>2314</v>
      </c>
      <c r="G217" s="1853" t="s">
        <v>28</v>
      </c>
      <c r="H217" s="1853" t="s">
        <v>28</v>
      </c>
      <c r="I217" s="1853" t="s">
        <v>869</v>
      </c>
    </row>
    <row customHeight="1" ht="11.25">
      <c r="A218" s="1853" t="s">
        <v>2290</v>
      </c>
      <c r="B218" s="1853" t="s">
        <v>16</v>
      </c>
      <c r="C218" s="1853" t="s">
        <v>2775</v>
      </c>
      <c r="D218" s="1853" t="s">
        <v>2776</v>
      </c>
      <c r="E218" s="1853" t="s">
        <v>2777</v>
      </c>
      <c r="F218" s="1853" t="s">
        <v>2430</v>
      </c>
      <c r="G218" s="1853" t="s">
        <v>28</v>
      </c>
      <c r="H218" s="1853" t="s">
        <v>28</v>
      </c>
      <c r="I218" s="1853" t="s">
        <v>869</v>
      </c>
    </row>
    <row customHeight="1" ht="11.25">
      <c r="A219" s="1853" t="s">
        <v>2290</v>
      </c>
      <c r="B219" s="1853" t="s">
        <v>16</v>
      </c>
      <c r="C219" s="1853" t="s">
        <v>2349</v>
      </c>
      <c r="D219" s="1853" t="s">
        <v>2350</v>
      </c>
      <c r="E219" s="1853" t="s">
        <v>2351</v>
      </c>
      <c r="F219" s="1853" t="s">
        <v>2302</v>
      </c>
      <c r="G219" s="1853" t="s">
        <v>28</v>
      </c>
      <c r="H219" s="1853" t="s">
        <v>28</v>
      </c>
      <c r="I219" s="1853" t="s">
        <v>869</v>
      </c>
    </row>
    <row customHeight="1" ht="11.25">
      <c r="A220" s="1853" t="s">
        <v>2290</v>
      </c>
      <c r="B220" s="1853" t="s">
        <v>16</v>
      </c>
      <c r="C220" s="1853" t="s">
        <v>2352</v>
      </c>
      <c r="D220" s="1853" t="s">
        <v>2353</v>
      </c>
      <c r="E220" s="1853" t="s">
        <v>2354</v>
      </c>
      <c r="F220" s="1853" t="s">
        <v>2355</v>
      </c>
      <c r="G220" s="1853" t="s">
        <v>28</v>
      </c>
      <c r="H220" s="1853" t="s">
        <v>28</v>
      </c>
      <c r="I220" s="1853" t="s">
        <v>869</v>
      </c>
    </row>
    <row customHeight="1" ht="11.25">
      <c r="A221" s="1853" t="s">
        <v>2290</v>
      </c>
      <c r="B221" s="1853" t="s">
        <v>16</v>
      </c>
      <c r="C221" s="1853" t="s">
        <v>2360</v>
      </c>
      <c r="D221" s="1853" t="s">
        <v>2361</v>
      </c>
      <c r="E221" s="1853" t="s">
        <v>2362</v>
      </c>
      <c r="F221" s="1853" t="s">
        <v>2302</v>
      </c>
      <c r="G221" s="1853" t="s">
        <v>2363</v>
      </c>
      <c r="H221" s="1853" t="s">
        <v>28</v>
      </c>
      <c r="I221" s="1853" t="s">
        <v>869</v>
      </c>
    </row>
    <row customHeight="1" ht="11.25">
      <c r="A222" s="1853" t="s">
        <v>2290</v>
      </c>
      <c r="B222" s="1853" t="s">
        <v>16</v>
      </c>
      <c r="C222" s="1853" t="s">
        <v>2367</v>
      </c>
      <c r="D222" s="1853" t="s">
        <v>2368</v>
      </c>
      <c r="E222" s="1853" t="s">
        <v>2369</v>
      </c>
      <c r="F222" s="1853" t="s">
        <v>2370</v>
      </c>
      <c r="G222" s="1853" t="s">
        <v>28</v>
      </c>
      <c r="H222" s="1853" t="s">
        <v>28</v>
      </c>
      <c r="I222" s="1853" t="s">
        <v>869</v>
      </c>
    </row>
    <row customHeight="1" ht="11.25">
      <c r="A223" s="1853" t="s">
        <v>2290</v>
      </c>
      <c r="B223" s="1853" t="s">
        <v>16</v>
      </c>
      <c r="C223" s="1853" t="s">
        <v>2371</v>
      </c>
      <c r="D223" s="1853" t="s">
        <v>2372</v>
      </c>
      <c r="E223" s="1853" t="s">
        <v>2373</v>
      </c>
      <c r="F223" s="1853" t="s">
        <v>2302</v>
      </c>
      <c r="G223" s="1853" t="s">
        <v>28</v>
      </c>
      <c r="H223" s="1853" t="s">
        <v>28</v>
      </c>
      <c r="I223" s="1853" t="s">
        <v>869</v>
      </c>
    </row>
    <row customHeight="1" ht="11.25">
      <c r="A224" s="1853" t="s">
        <v>2290</v>
      </c>
      <c r="B224" s="1853" t="s">
        <v>16</v>
      </c>
      <c r="C224" s="1853" t="s">
        <v>2374</v>
      </c>
      <c r="D224" s="1853" t="s">
        <v>2375</v>
      </c>
      <c r="E224" s="1853" t="s">
        <v>2376</v>
      </c>
      <c r="F224" s="1853" t="s">
        <v>2314</v>
      </c>
      <c r="G224" s="1853" t="s">
        <v>2377</v>
      </c>
      <c r="H224" s="1853" t="s">
        <v>28</v>
      </c>
      <c r="I224" s="1853" t="s">
        <v>869</v>
      </c>
    </row>
    <row customHeight="1" ht="11.25">
      <c r="A225" s="1853" t="s">
        <v>2290</v>
      </c>
      <c r="B225" s="1853" t="s">
        <v>16</v>
      </c>
      <c r="C225" s="1853" t="s">
        <v>2378</v>
      </c>
      <c r="D225" s="1853" t="s">
        <v>2379</v>
      </c>
      <c r="E225" s="1853" t="s">
        <v>2380</v>
      </c>
      <c r="F225" s="1853" t="s">
        <v>2318</v>
      </c>
      <c r="G225" s="1853" t="s">
        <v>28</v>
      </c>
      <c r="H225" s="1853" t="s">
        <v>28</v>
      </c>
      <c r="I225" s="1853" t="s">
        <v>869</v>
      </c>
    </row>
    <row customHeight="1" ht="11.25">
      <c r="A226" s="1853" t="s">
        <v>2290</v>
      </c>
      <c r="B226" s="1853" t="s">
        <v>16</v>
      </c>
      <c r="C226" s="1853" t="s">
        <v>2381</v>
      </c>
      <c r="D226" s="1853" t="s">
        <v>2382</v>
      </c>
      <c r="E226" s="1853" t="s">
        <v>2297</v>
      </c>
      <c r="F226" s="1853" t="s">
        <v>2383</v>
      </c>
      <c r="G226" s="1853" t="s">
        <v>28</v>
      </c>
      <c r="H226" s="1853" t="s">
        <v>28</v>
      </c>
      <c r="I226" s="1853" t="s">
        <v>869</v>
      </c>
    </row>
    <row customHeight="1" ht="11.25">
      <c r="A227" s="1853" t="s">
        <v>2290</v>
      </c>
      <c r="B227" s="1853" t="s">
        <v>16</v>
      </c>
      <c r="C227" s="1853" t="s">
        <v>2391</v>
      </c>
      <c r="D227" s="1853" t="s">
        <v>2392</v>
      </c>
      <c r="E227" s="1853" t="s">
        <v>2393</v>
      </c>
      <c r="F227" s="1853" t="s">
        <v>2394</v>
      </c>
      <c r="G227" s="1853" t="s">
        <v>28</v>
      </c>
      <c r="H227" s="1853" t="s">
        <v>28</v>
      </c>
      <c r="I227" s="1853" t="s">
        <v>869</v>
      </c>
    </row>
    <row customHeight="1" ht="11.25">
      <c r="A228" s="1853" t="s">
        <v>2290</v>
      </c>
      <c r="B228" s="1853" t="s">
        <v>16</v>
      </c>
      <c r="C228" s="1853" t="s">
        <v>2778</v>
      </c>
      <c r="D228" s="1853" t="s">
        <v>2779</v>
      </c>
      <c r="E228" s="1853" t="s">
        <v>2780</v>
      </c>
      <c r="F228" s="1853" t="s">
        <v>2339</v>
      </c>
      <c r="G228" s="1853" t="s">
        <v>28</v>
      </c>
      <c r="H228" s="1853" t="s">
        <v>28</v>
      </c>
      <c r="I228" s="1853" t="s">
        <v>869</v>
      </c>
    </row>
    <row customHeight="1" ht="11.25">
      <c r="A229" s="1853" t="s">
        <v>2290</v>
      </c>
      <c r="B229" s="1853" t="s">
        <v>16</v>
      </c>
      <c r="C229" s="1853" t="s">
        <v>2395</v>
      </c>
      <c r="D229" s="1853" t="s">
        <v>2396</v>
      </c>
      <c r="E229" s="1853" t="s">
        <v>2397</v>
      </c>
      <c r="F229" s="1853" t="s">
        <v>2398</v>
      </c>
      <c r="G229" s="1853" t="s">
        <v>28</v>
      </c>
      <c r="H229" s="1853" t="s">
        <v>28</v>
      </c>
      <c r="I229" s="1853" t="s">
        <v>869</v>
      </c>
    </row>
    <row customHeight="1" ht="11.25">
      <c r="A230" s="1853" t="s">
        <v>2290</v>
      </c>
      <c r="B230" s="1853" t="s">
        <v>16</v>
      </c>
      <c r="C230" s="1853" t="s">
        <v>2408</v>
      </c>
      <c r="D230" s="1853" t="s">
        <v>2409</v>
      </c>
      <c r="E230" s="1853" t="s">
        <v>2410</v>
      </c>
      <c r="F230" s="1853" t="s">
        <v>2318</v>
      </c>
      <c r="G230" s="1853" t="s">
        <v>28</v>
      </c>
      <c r="H230" s="1853" t="s">
        <v>28</v>
      </c>
      <c r="I230" s="1853" t="s">
        <v>869</v>
      </c>
    </row>
    <row customHeight="1" ht="11.25">
      <c r="A231" s="1853" t="s">
        <v>2290</v>
      </c>
      <c r="B231" s="1853" t="s">
        <v>16</v>
      </c>
      <c r="C231" s="1853" t="s">
        <v>2781</v>
      </c>
      <c r="D231" s="1853" t="s">
        <v>2782</v>
      </c>
      <c r="E231" s="1853" t="s">
        <v>2783</v>
      </c>
      <c r="F231" s="1853" t="s">
        <v>2459</v>
      </c>
      <c r="G231" s="1853" t="s">
        <v>28</v>
      </c>
      <c r="H231" s="1853" t="s">
        <v>28</v>
      </c>
      <c r="I231" s="1853" t="s">
        <v>869</v>
      </c>
    </row>
    <row customHeight="1" ht="11.25">
      <c r="A232" s="1853" t="s">
        <v>2290</v>
      </c>
      <c r="B232" s="1853" t="s">
        <v>16</v>
      </c>
      <c r="C232" s="1853" t="s">
        <v>2784</v>
      </c>
      <c r="D232" s="1853" t="s">
        <v>2785</v>
      </c>
      <c r="E232" s="1853" t="s">
        <v>2786</v>
      </c>
      <c r="F232" s="1853" t="s">
        <v>2787</v>
      </c>
      <c r="G232" s="1853" t="s">
        <v>2788</v>
      </c>
      <c r="H232" s="1853" t="s">
        <v>28</v>
      </c>
      <c r="I232" s="1853" t="s">
        <v>869</v>
      </c>
    </row>
    <row customHeight="1" ht="11.25">
      <c r="A233" s="1853" t="s">
        <v>2290</v>
      </c>
      <c r="B233" s="1853" t="s">
        <v>16</v>
      </c>
      <c r="C233" s="1853" t="s">
        <v>2789</v>
      </c>
      <c r="D233" s="1853" t="s">
        <v>2790</v>
      </c>
      <c r="E233" s="1853" t="s">
        <v>2791</v>
      </c>
      <c r="F233" s="1853" t="s">
        <v>2499</v>
      </c>
      <c r="G233" s="1853" t="s">
        <v>28</v>
      </c>
      <c r="H233" s="1853" t="s">
        <v>28</v>
      </c>
      <c r="I233" s="1853" t="s">
        <v>869</v>
      </c>
    </row>
    <row customHeight="1" ht="11.25">
      <c r="A234" s="1853" t="s">
        <v>2290</v>
      </c>
      <c r="B234" s="1853" t="s">
        <v>16</v>
      </c>
      <c r="C234" s="1853" t="s">
        <v>28</v>
      </c>
      <c r="D234" s="1853" t="s">
        <v>2425</v>
      </c>
      <c r="E234" s="1853" t="s">
        <v>2426</v>
      </c>
      <c r="F234" s="1853" t="s">
        <v>2339</v>
      </c>
      <c r="G234" s="1853" t="s">
        <v>28</v>
      </c>
      <c r="H234" s="1853" t="s">
        <v>28</v>
      </c>
      <c r="I234" s="1853" t="s">
        <v>869</v>
      </c>
    </row>
    <row customHeight="1" ht="11.25">
      <c r="A235" s="1853" t="s">
        <v>2290</v>
      </c>
      <c r="B235" s="1853" t="s">
        <v>16</v>
      </c>
      <c r="C235" s="1853" t="s">
        <v>2792</v>
      </c>
      <c r="D235" s="1853" t="s">
        <v>2793</v>
      </c>
      <c r="E235" s="1853" t="s">
        <v>2794</v>
      </c>
      <c r="F235" s="1853" t="s">
        <v>2570</v>
      </c>
      <c r="G235" s="1853" t="s">
        <v>28</v>
      </c>
      <c r="H235" s="1853" t="s">
        <v>28</v>
      </c>
      <c r="I235" s="1853" t="s">
        <v>869</v>
      </c>
    </row>
    <row customHeight="1" ht="11.25">
      <c r="A236" s="1853" t="s">
        <v>2290</v>
      </c>
      <c r="B236" s="1853" t="s">
        <v>16</v>
      </c>
      <c r="C236" s="1853" t="s">
        <v>2427</v>
      </c>
      <c r="D236" s="1853" t="s">
        <v>2428</v>
      </c>
      <c r="E236" s="1853" t="s">
        <v>2429</v>
      </c>
      <c r="F236" s="1853" t="s">
        <v>2430</v>
      </c>
      <c r="G236" s="1853" t="s">
        <v>2431</v>
      </c>
      <c r="H236" s="1853" t="s">
        <v>28</v>
      </c>
      <c r="I236" s="1853" t="s">
        <v>869</v>
      </c>
    </row>
    <row customHeight="1" ht="11.25">
      <c r="A237" s="1853" t="s">
        <v>2290</v>
      </c>
      <c r="B237" s="1853" t="s">
        <v>16</v>
      </c>
      <c r="C237" s="1853" t="s">
        <v>2432</v>
      </c>
      <c r="D237" s="1853" t="s">
        <v>2433</v>
      </c>
      <c r="E237" s="1853" t="s">
        <v>2434</v>
      </c>
      <c r="F237" s="1853" t="s">
        <v>2318</v>
      </c>
      <c r="G237" s="1853" t="s">
        <v>28</v>
      </c>
      <c r="H237" s="1853" t="s">
        <v>28</v>
      </c>
      <c r="I237" s="1853" t="s">
        <v>869</v>
      </c>
    </row>
    <row customHeight="1" ht="11.25">
      <c r="A238" s="1853" t="s">
        <v>2290</v>
      </c>
      <c r="B238" s="1853" t="s">
        <v>16</v>
      </c>
      <c r="C238" s="1853" t="s">
        <v>2795</v>
      </c>
      <c r="D238" s="1853" t="s">
        <v>2796</v>
      </c>
      <c r="E238" s="1853" t="s">
        <v>2797</v>
      </c>
      <c r="F238" s="1853" t="s">
        <v>2318</v>
      </c>
      <c r="G238" s="1853" t="s">
        <v>28</v>
      </c>
      <c r="H238" s="1853" t="s">
        <v>28</v>
      </c>
      <c r="I238" s="1853" t="s">
        <v>869</v>
      </c>
    </row>
    <row customHeight="1" ht="11.25">
      <c r="A239" s="1853" t="s">
        <v>2290</v>
      </c>
      <c r="B239" s="1853" t="s">
        <v>16</v>
      </c>
      <c r="C239" s="1853" t="s">
        <v>2435</v>
      </c>
      <c r="D239" s="1853" t="s">
        <v>2436</v>
      </c>
      <c r="E239" s="1853" t="s">
        <v>2437</v>
      </c>
      <c r="F239" s="1853" t="s">
        <v>2438</v>
      </c>
      <c r="G239" s="1853" t="s">
        <v>28</v>
      </c>
      <c r="H239" s="1853" t="s">
        <v>28</v>
      </c>
      <c r="I239" s="1853" t="s">
        <v>869</v>
      </c>
    </row>
    <row customHeight="1" ht="11.25">
      <c r="A240" s="1853" t="s">
        <v>2290</v>
      </c>
      <c r="B240" s="1853" t="s">
        <v>16</v>
      </c>
      <c r="C240" s="1853" t="s">
        <v>2798</v>
      </c>
      <c r="D240" s="1853" t="s">
        <v>2799</v>
      </c>
      <c r="E240" s="1853" t="s">
        <v>2800</v>
      </c>
      <c r="F240" s="1853" t="s">
        <v>2467</v>
      </c>
      <c r="G240" s="1853" t="s">
        <v>28</v>
      </c>
      <c r="H240" s="1853" t="s">
        <v>28</v>
      </c>
      <c r="I240" s="1853" t="s">
        <v>869</v>
      </c>
    </row>
    <row customHeight="1" ht="11.25">
      <c r="A241" s="1853" t="s">
        <v>2290</v>
      </c>
      <c r="B241" s="1853" t="s">
        <v>16</v>
      </c>
      <c r="C241" s="1853" t="s">
        <v>2801</v>
      </c>
      <c r="D241" s="1853" t="s">
        <v>2802</v>
      </c>
      <c r="E241" s="1853" t="s">
        <v>2803</v>
      </c>
      <c r="F241" s="1853" t="s">
        <v>2318</v>
      </c>
      <c r="G241" s="1853" t="s">
        <v>28</v>
      </c>
      <c r="H241" s="1853" t="s">
        <v>28</v>
      </c>
      <c r="I241" s="1853" t="s">
        <v>869</v>
      </c>
    </row>
    <row customHeight="1" ht="11.25">
      <c r="A242" s="1853" t="s">
        <v>2290</v>
      </c>
      <c r="B242" s="1853" t="s">
        <v>16</v>
      </c>
      <c r="C242" s="1853" t="s">
        <v>2804</v>
      </c>
      <c r="D242" s="1853" t="s">
        <v>2805</v>
      </c>
      <c r="E242" s="1853" t="s">
        <v>2806</v>
      </c>
      <c r="F242" s="1853" t="s">
        <v>2467</v>
      </c>
      <c r="G242" s="1853" t="s">
        <v>28</v>
      </c>
      <c r="H242" s="1853" t="s">
        <v>28</v>
      </c>
      <c r="I242" s="1853" t="s">
        <v>869</v>
      </c>
    </row>
    <row customHeight="1" ht="11.25">
      <c r="A243" s="1853" t="s">
        <v>2290</v>
      </c>
      <c r="B243" s="1853" t="s">
        <v>16</v>
      </c>
      <c r="C243" s="1853" t="s">
        <v>2442</v>
      </c>
      <c r="D243" s="1853" t="s">
        <v>2443</v>
      </c>
      <c r="E243" s="1853" t="s">
        <v>2444</v>
      </c>
      <c r="F243" s="1853" t="s">
        <v>2318</v>
      </c>
      <c r="G243" s="1853" t="s">
        <v>28</v>
      </c>
      <c r="H243" s="1853" t="s">
        <v>28</v>
      </c>
      <c r="I243" s="1853" t="s">
        <v>869</v>
      </c>
    </row>
    <row customHeight="1" ht="11.25">
      <c r="A244" s="1853" t="s">
        <v>2290</v>
      </c>
      <c r="B244" s="1853" t="s">
        <v>16</v>
      </c>
      <c r="C244" s="1853" t="s">
        <v>2807</v>
      </c>
      <c r="D244" s="1853" t="s">
        <v>2808</v>
      </c>
      <c r="E244" s="1853" t="s">
        <v>2809</v>
      </c>
      <c r="F244" s="1853" t="s">
        <v>2810</v>
      </c>
      <c r="G244" s="1853" t="s">
        <v>28</v>
      </c>
      <c r="H244" s="1853" t="s">
        <v>28</v>
      </c>
      <c r="I244" s="1853" t="s">
        <v>869</v>
      </c>
    </row>
    <row customHeight="1" ht="11.25">
      <c r="A245" s="1853" t="s">
        <v>2290</v>
      </c>
      <c r="B245" s="1853" t="s">
        <v>16</v>
      </c>
      <c r="C245" s="1853" t="s">
        <v>2811</v>
      </c>
      <c r="D245" s="1853" t="s">
        <v>2812</v>
      </c>
      <c r="E245" s="1853" t="s">
        <v>2813</v>
      </c>
      <c r="F245" s="1853" t="s">
        <v>2570</v>
      </c>
      <c r="G245" s="1853" t="s">
        <v>2814</v>
      </c>
      <c r="H245" s="1853" t="s">
        <v>28</v>
      </c>
      <c r="I245" s="1853" t="s">
        <v>869</v>
      </c>
    </row>
    <row customHeight="1" ht="11.25">
      <c r="A246" s="1853" t="s">
        <v>2290</v>
      </c>
      <c r="B246" s="1853" t="s">
        <v>16</v>
      </c>
      <c r="C246" s="1853" t="s">
        <v>2445</v>
      </c>
      <c r="D246" s="1853" t="s">
        <v>2446</v>
      </c>
      <c r="E246" s="1853" t="s">
        <v>2447</v>
      </c>
      <c r="F246" s="1853" t="s">
        <v>2448</v>
      </c>
      <c r="G246" s="1853" t="s">
        <v>28</v>
      </c>
      <c r="H246" s="1853" t="s">
        <v>28</v>
      </c>
      <c r="I246" s="1853" t="s">
        <v>869</v>
      </c>
    </row>
    <row customHeight="1" ht="11.25">
      <c r="A247" s="1853" t="s">
        <v>2290</v>
      </c>
      <c r="B247" s="1853" t="s">
        <v>16</v>
      </c>
      <c r="C247" s="1853" t="s">
        <v>2815</v>
      </c>
      <c r="D247" s="1853" t="s">
        <v>2816</v>
      </c>
      <c r="E247" s="1853" t="s">
        <v>2817</v>
      </c>
      <c r="F247" s="1853" t="s">
        <v>2452</v>
      </c>
      <c r="G247" s="1853" t="s">
        <v>28</v>
      </c>
      <c r="H247" s="1853" t="s">
        <v>28</v>
      </c>
      <c r="I247" s="1853" t="s">
        <v>869</v>
      </c>
    </row>
    <row customHeight="1" ht="11.25">
      <c r="A248" s="1853" t="s">
        <v>2290</v>
      </c>
      <c r="B248" s="1853" t="s">
        <v>16</v>
      </c>
      <c r="C248" s="1853" t="s">
        <v>2818</v>
      </c>
      <c r="D248" s="1853" t="s">
        <v>2819</v>
      </c>
      <c r="E248" s="1853" t="s">
        <v>2820</v>
      </c>
      <c r="F248" s="1853" t="s">
        <v>2532</v>
      </c>
      <c r="G248" s="1853" t="s">
        <v>28</v>
      </c>
      <c r="H248" s="1853" t="s">
        <v>28</v>
      </c>
      <c r="I248" s="1853" t="s">
        <v>869</v>
      </c>
    </row>
    <row customHeight="1" ht="11.25">
      <c r="A249" s="1853" t="s">
        <v>2290</v>
      </c>
      <c r="B249" s="1853" t="s">
        <v>16</v>
      </c>
      <c r="C249" s="1853" t="s">
        <v>2821</v>
      </c>
      <c r="D249" s="1853" t="s">
        <v>2822</v>
      </c>
      <c r="E249" s="1853" t="s">
        <v>2823</v>
      </c>
      <c r="F249" s="1853" t="s">
        <v>2532</v>
      </c>
      <c r="G249" s="1853" t="s">
        <v>28</v>
      </c>
      <c r="H249" s="1853" t="s">
        <v>28</v>
      </c>
      <c r="I249" s="1853" t="s">
        <v>869</v>
      </c>
    </row>
    <row customHeight="1" ht="11.25">
      <c r="A250" s="1853" t="s">
        <v>2290</v>
      </c>
      <c r="B250" s="1853" t="s">
        <v>16</v>
      </c>
      <c r="C250" s="1853" t="s">
        <v>2824</v>
      </c>
      <c r="D250" s="1853" t="s">
        <v>2825</v>
      </c>
      <c r="E250" s="1853" t="s">
        <v>2826</v>
      </c>
      <c r="F250" s="1853" t="s">
        <v>2398</v>
      </c>
      <c r="G250" s="1853" t="s">
        <v>28</v>
      </c>
      <c r="H250" s="1853" t="s">
        <v>28</v>
      </c>
      <c r="I250" s="1853" t="s">
        <v>869</v>
      </c>
    </row>
    <row customHeight="1" ht="11.25">
      <c r="A251" s="1853" t="s">
        <v>2290</v>
      </c>
      <c r="B251" s="1853" t="s">
        <v>16</v>
      </c>
      <c r="C251" s="1853" t="s">
        <v>2827</v>
      </c>
      <c r="D251" s="1853" t="s">
        <v>2828</v>
      </c>
      <c r="E251" s="1853" t="s">
        <v>2829</v>
      </c>
      <c r="F251" s="1853" t="s">
        <v>2448</v>
      </c>
      <c r="G251" s="1853" t="s">
        <v>28</v>
      </c>
      <c r="H251" s="1853" t="s">
        <v>28</v>
      </c>
      <c r="I251" s="1853" t="s">
        <v>869</v>
      </c>
    </row>
    <row customHeight="1" ht="11.25">
      <c r="A252" s="1853" t="s">
        <v>2290</v>
      </c>
      <c r="B252" s="1853" t="s">
        <v>16</v>
      </c>
      <c r="C252" s="1853" t="s">
        <v>2830</v>
      </c>
      <c r="D252" s="1853" t="s">
        <v>2831</v>
      </c>
      <c r="E252" s="1853" t="s">
        <v>2832</v>
      </c>
      <c r="F252" s="1853" t="s">
        <v>2532</v>
      </c>
      <c r="G252" s="1853" t="s">
        <v>28</v>
      </c>
      <c r="H252" s="1853" t="s">
        <v>28</v>
      </c>
      <c r="I252" s="1853" t="s">
        <v>869</v>
      </c>
    </row>
    <row customHeight="1" ht="11.25">
      <c r="A253" s="1853" t="s">
        <v>2290</v>
      </c>
      <c r="B253" s="1853" t="s">
        <v>16</v>
      </c>
      <c r="C253" s="1853" t="s">
        <v>2449</v>
      </c>
      <c r="D253" s="1853" t="s">
        <v>2450</v>
      </c>
      <c r="E253" s="1853" t="s">
        <v>2451</v>
      </c>
      <c r="F253" s="1853" t="s">
        <v>2452</v>
      </c>
      <c r="G253" s="1853" t="s">
        <v>28</v>
      </c>
      <c r="H253" s="1853" t="s">
        <v>28</v>
      </c>
      <c r="I253" s="1853" t="s">
        <v>869</v>
      </c>
    </row>
    <row customHeight="1" ht="11.25">
      <c r="A254" s="1853" t="s">
        <v>2290</v>
      </c>
      <c r="B254" s="1853" t="s">
        <v>16</v>
      </c>
      <c r="C254" s="1853" t="s">
        <v>2833</v>
      </c>
      <c r="D254" s="1853" t="s">
        <v>2834</v>
      </c>
      <c r="E254" s="1853" t="s">
        <v>2835</v>
      </c>
      <c r="F254" s="1853" t="s">
        <v>2836</v>
      </c>
      <c r="G254" s="1853" t="s">
        <v>2837</v>
      </c>
      <c r="H254" s="1853" t="s">
        <v>28</v>
      </c>
      <c r="I254" s="1853" t="s">
        <v>869</v>
      </c>
    </row>
    <row customHeight="1" ht="11.25">
      <c r="A255" s="1853" t="s">
        <v>2290</v>
      </c>
      <c r="B255" s="1853" t="s">
        <v>16</v>
      </c>
      <c r="C255" s="1853" t="s">
        <v>2453</v>
      </c>
      <c r="D255" s="1853" t="s">
        <v>2454</v>
      </c>
      <c r="E255" s="1853" t="s">
        <v>2455</v>
      </c>
      <c r="F255" s="1853" t="s">
        <v>2438</v>
      </c>
      <c r="G255" s="1853" t="s">
        <v>28</v>
      </c>
      <c r="H255" s="1853" t="s">
        <v>28</v>
      </c>
      <c r="I255" s="1853" t="s">
        <v>869</v>
      </c>
    </row>
    <row customHeight="1" ht="11.25">
      <c r="A256" s="1853" t="s">
        <v>2290</v>
      </c>
      <c r="B256" s="1853" t="s">
        <v>16</v>
      </c>
      <c r="C256" s="1853" t="s">
        <v>2456</v>
      </c>
      <c r="D256" s="1853" t="s">
        <v>2457</v>
      </c>
      <c r="E256" s="1853" t="s">
        <v>2458</v>
      </c>
      <c r="F256" s="1853" t="s">
        <v>2459</v>
      </c>
      <c r="G256" s="1853" t="s">
        <v>28</v>
      </c>
      <c r="H256" s="1853" t="s">
        <v>28</v>
      </c>
      <c r="I256" s="1853" t="s">
        <v>869</v>
      </c>
    </row>
    <row customHeight="1" ht="11.25">
      <c r="A257" s="1853" t="s">
        <v>2290</v>
      </c>
      <c r="B257" s="1853" t="s">
        <v>16</v>
      </c>
      <c r="C257" s="1853" t="s">
        <v>2838</v>
      </c>
      <c r="D257" s="1853" t="s">
        <v>2839</v>
      </c>
      <c r="E257" s="1853" t="s">
        <v>2840</v>
      </c>
      <c r="F257" s="1853" t="s">
        <v>2532</v>
      </c>
      <c r="G257" s="1853" t="s">
        <v>2841</v>
      </c>
      <c r="H257" s="1853" t="s">
        <v>28</v>
      </c>
      <c r="I257" s="1853" t="s">
        <v>869</v>
      </c>
    </row>
    <row customHeight="1" ht="11.25">
      <c r="A258" s="1853" t="s">
        <v>2290</v>
      </c>
      <c r="B258" s="1853" t="s">
        <v>16</v>
      </c>
      <c r="C258" s="1853" t="s">
        <v>2842</v>
      </c>
      <c r="D258" s="1853" t="s">
        <v>2843</v>
      </c>
      <c r="E258" s="1853" t="s">
        <v>2844</v>
      </c>
      <c r="F258" s="1853" t="s">
        <v>2398</v>
      </c>
      <c r="G258" s="1853" t="s">
        <v>28</v>
      </c>
      <c r="H258" s="1853" t="s">
        <v>28</v>
      </c>
      <c r="I258" s="1853" t="s">
        <v>869</v>
      </c>
    </row>
    <row customHeight="1" ht="11.25">
      <c r="A259" s="1853" t="s">
        <v>2290</v>
      </c>
      <c r="B259" s="1853" t="s">
        <v>16</v>
      </c>
      <c r="C259" s="1853" t="s">
        <v>2845</v>
      </c>
      <c r="D259" s="1853" t="s">
        <v>2846</v>
      </c>
      <c r="E259" s="1853" t="s">
        <v>2847</v>
      </c>
      <c r="F259" s="1853" t="s">
        <v>2532</v>
      </c>
      <c r="G259" s="1853" t="s">
        <v>2848</v>
      </c>
      <c r="H259" s="1853" t="s">
        <v>28</v>
      </c>
      <c r="I259" s="1853" t="s">
        <v>869</v>
      </c>
    </row>
    <row customHeight="1" ht="11.25">
      <c r="A260" s="1853" t="s">
        <v>2290</v>
      </c>
      <c r="B260" s="1853" t="s">
        <v>16</v>
      </c>
      <c r="C260" s="1853" t="s">
        <v>2460</v>
      </c>
      <c r="D260" s="1853" t="s">
        <v>2461</v>
      </c>
      <c r="E260" s="1853" t="s">
        <v>2462</v>
      </c>
      <c r="F260" s="1853" t="s">
        <v>2463</v>
      </c>
      <c r="G260" s="1853" t="s">
        <v>28</v>
      </c>
      <c r="H260" s="1853" t="s">
        <v>28</v>
      </c>
      <c r="I260" s="1853" t="s">
        <v>869</v>
      </c>
    </row>
    <row customHeight="1" ht="11.25">
      <c r="A261" s="1853" t="s">
        <v>2290</v>
      </c>
      <c r="B261" s="1853" t="s">
        <v>16</v>
      </c>
      <c r="C261" s="1853" t="s">
        <v>2849</v>
      </c>
      <c r="D261" s="1853" t="s">
        <v>2850</v>
      </c>
      <c r="E261" s="1853" t="s">
        <v>2851</v>
      </c>
      <c r="F261" s="1853" t="s">
        <v>2787</v>
      </c>
      <c r="G261" s="1853" t="s">
        <v>28</v>
      </c>
      <c r="H261" s="1853" t="s">
        <v>28</v>
      </c>
      <c r="I261" s="1853" t="s">
        <v>869</v>
      </c>
    </row>
    <row customHeight="1" ht="11.25">
      <c r="A262" s="1853" t="s">
        <v>2290</v>
      </c>
      <c r="B262" s="1853" t="s">
        <v>16</v>
      </c>
      <c r="C262" s="1853" t="s">
        <v>2852</v>
      </c>
      <c r="D262" s="1853" t="s">
        <v>2853</v>
      </c>
      <c r="E262" s="1853" t="s">
        <v>2854</v>
      </c>
      <c r="F262" s="1853" t="s">
        <v>2326</v>
      </c>
      <c r="G262" s="1853" t="s">
        <v>28</v>
      </c>
      <c r="H262" s="1853" t="s">
        <v>28</v>
      </c>
      <c r="I262" s="1853" t="s">
        <v>869</v>
      </c>
    </row>
    <row customHeight="1" ht="11.25">
      <c r="A263" s="1853" t="s">
        <v>2290</v>
      </c>
      <c r="B263" s="1853" t="s">
        <v>16</v>
      </c>
      <c r="C263" s="1853" t="s">
        <v>2464</v>
      </c>
      <c r="D263" s="1853" t="s">
        <v>2465</v>
      </c>
      <c r="E263" s="1853" t="s">
        <v>2466</v>
      </c>
      <c r="F263" s="1853" t="s">
        <v>2467</v>
      </c>
      <c r="G263" s="1853" t="s">
        <v>28</v>
      </c>
      <c r="H263" s="1853" t="s">
        <v>28</v>
      </c>
      <c r="I263" s="1853" t="s">
        <v>869</v>
      </c>
    </row>
    <row customHeight="1" ht="11.25">
      <c r="A264" s="1853" t="s">
        <v>2290</v>
      </c>
      <c r="B264" s="1853" t="s">
        <v>16</v>
      </c>
      <c r="C264" s="1853" t="s">
        <v>2855</v>
      </c>
      <c r="D264" s="1853" t="s">
        <v>2856</v>
      </c>
      <c r="E264" s="1853" t="s">
        <v>2857</v>
      </c>
      <c r="F264" s="1853" t="s">
        <v>2836</v>
      </c>
      <c r="G264" s="1853" t="s">
        <v>28</v>
      </c>
      <c r="H264" s="1853" t="s">
        <v>28</v>
      </c>
      <c r="I264" s="1853" t="s">
        <v>869</v>
      </c>
    </row>
    <row customHeight="1" ht="11.25">
      <c r="A265" s="1853" t="s">
        <v>2290</v>
      </c>
      <c r="B265" s="1853" t="s">
        <v>16</v>
      </c>
      <c r="C265" s="1853" t="s">
        <v>2858</v>
      </c>
      <c r="D265" s="1853" t="s">
        <v>2859</v>
      </c>
      <c r="E265" s="1853" t="s">
        <v>2860</v>
      </c>
      <c r="F265" s="1853" t="s">
        <v>2421</v>
      </c>
      <c r="G265" s="1853" t="s">
        <v>28</v>
      </c>
      <c r="H265" s="1853" t="s">
        <v>28</v>
      </c>
      <c r="I265" s="1853" t="s">
        <v>869</v>
      </c>
    </row>
    <row customHeight="1" ht="11.25">
      <c r="A266" s="1853" t="s">
        <v>2290</v>
      </c>
      <c r="B266" s="1853" t="s">
        <v>16</v>
      </c>
      <c r="C266" s="1853" t="s">
        <v>2861</v>
      </c>
      <c r="D266" s="1853" t="s">
        <v>2862</v>
      </c>
      <c r="E266" s="1853" t="s">
        <v>2863</v>
      </c>
      <c r="F266" s="1853" t="s">
        <v>2421</v>
      </c>
      <c r="G266" s="1853" t="s">
        <v>28</v>
      </c>
      <c r="H266" s="1853" t="s">
        <v>28</v>
      </c>
      <c r="I266" s="1853" t="s">
        <v>869</v>
      </c>
    </row>
    <row customHeight="1" ht="11.25">
      <c r="A267" s="1853" t="s">
        <v>2290</v>
      </c>
      <c r="B267" s="1853" t="s">
        <v>16</v>
      </c>
      <c r="C267" s="1853" t="s">
        <v>2864</v>
      </c>
      <c r="D267" s="1853" t="s">
        <v>2865</v>
      </c>
      <c r="E267" s="1853" t="s">
        <v>2866</v>
      </c>
      <c r="F267" s="1853" t="s">
        <v>2532</v>
      </c>
      <c r="G267" s="1853" t="s">
        <v>2867</v>
      </c>
      <c r="H267" s="1853" t="s">
        <v>28</v>
      </c>
      <c r="I267" s="1853" t="s">
        <v>869</v>
      </c>
    </row>
    <row customHeight="1" ht="11.25">
      <c r="A268" s="1853" t="s">
        <v>2290</v>
      </c>
      <c r="B268" s="1853" t="s">
        <v>16</v>
      </c>
      <c r="C268" s="1853" t="s">
        <v>2868</v>
      </c>
      <c r="D268" s="1853" t="s">
        <v>2869</v>
      </c>
      <c r="E268" s="1853" t="s">
        <v>2870</v>
      </c>
      <c r="F268" s="1853" t="s">
        <v>2836</v>
      </c>
      <c r="G268" s="1853" t="s">
        <v>28</v>
      </c>
      <c r="H268" s="1853" t="s">
        <v>28</v>
      </c>
      <c r="I268" s="1853" t="s">
        <v>869</v>
      </c>
    </row>
    <row customHeight="1" ht="11.25">
      <c r="A269" s="1853" t="s">
        <v>2290</v>
      </c>
      <c r="B269" s="1853" t="s">
        <v>16</v>
      </c>
      <c r="C269" s="1853" t="s">
        <v>2871</v>
      </c>
      <c r="D269" s="1853" t="s">
        <v>2872</v>
      </c>
      <c r="E269" s="1853" t="s">
        <v>2873</v>
      </c>
      <c r="F269" s="1853" t="s">
        <v>2532</v>
      </c>
      <c r="G269" s="1853" t="s">
        <v>28</v>
      </c>
      <c r="H269" s="1853" t="s">
        <v>28</v>
      </c>
      <c r="I269" s="1853" t="s">
        <v>869</v>
      </c>
    </row>
    <row customHeight="1" ht="11.25">
      <c r="A270" s="1853" t="s">
        <v>2290</v>
      </c>
      <c r="B270" s="1853" t="s">
        <v>16</v>
      </c>
      <c r="C270" s="1853" t="s">
        <v>2874</v>
      </c>
      <c r="D270" s="1853" t="s">
        <v>2875</v>
      </c>
      <c r="E270" s="1853" t="s">
        <v>2876</v>
      </c>
      <c r="F270" s="1853" t="s">
        <v>2633</v>
      </c>
      <c r="G270" s="1853" t="s">
        <v>2877</v>
      </c>
      <c r="H270" s="1853" t="s">
        <v>28</v>
      </c>
      <c r="I270" s="1853" t="s">
        <v>869</v>
      </c>
    </row>
    <row customHeight="1" ht="11.25">
      <c r="A271" s="1853" t="s">
        <v>2290</v>
      </c>
      <c r="B271" s="1853" t="s">
        <v>16</v>
      </c>
      <c r="C271" s="1853" t="s">
        <v>2878</v>
      </c>
      <c r="D271" s="1853" t="s">
        <v>2879</v>
      </c>
      <c r="E271" s="1853" t="s">
        <v>2880</v>
      </c>
      <c r="F271" s="1853" t="s">
        <v>2787</v>
      </c>
      <c r="G271" s="1853" t="s">
        <v>2881</v>
      </c>
      <c r="H271" s="1853" t="s">
        <v>28</v>
      </c>
      <c r="I271" s="1853" t="s">
        <v>869</v>
      </c>
    </row>
    <row customHeight="1" ht="11.25">
      <c r="A272" s="1853" t="s">
        <v>2290</v>
      </c>
      <c r="B272" s="1853" t="s">
        <v>16</v>
      </c>
      <c r="C272" s="1853" t="s">
        <v>2882</v>
      </c>
      <c r="D272" s="1853" t="s">
        <v>2883</v>
      </c>
      <c r="E272" s="1853" t="s">
        <v>2884</v>
      </c>
      <c r="F272" s="1853" t="s">
        <v>2885</v>
      </c>
      <c r="G272" s="1853" t="s">
        <v>28</v>
      </c>
      <c r="H272" s="1853" t="s">
        <v>28</v>
      </c>
      <c r="I272" s="1853" t="s">
        <v>869</v>
      </c>
    </row>
    <row customHeight="1" ht="11.25">
      <c r="A273" s="1853" t="s">
        <v>2290</v>
      </c>
      <c r="B273" s="1853" t="s">
        <v>16</v>
      </c>
      <c r="C273" s="1853" t="s">
        <v>2886</v>
      </c>
      <c r="D273" s="1853" t="s">
        <v>2887</v>
      </c>
      <c r="E273" s="1853" t="s">
        <v>2888</v>
      </c>
      <c r="F273" s="1853" t="s">
        <v>2633</v>
      </c>
      <c r="G273" s="1853" t="s">
        <v>28</v>
      </c>
      <c r="H273" s="1853" t="s">
        <v>28</v>
      </c>
      <c r="I273" s="1853" t="s">
        <v>869</v>
      </c>
    </row>
    <row customHeight="1" ht="11.25">
      <c r="A274" s="1853" t="s">
        <v>2290</v>
      </c>
      <c r="B274" s="1853" t="s">
        <v>16</v>
      </c>
      <c r="C274" s="1853" t="s">
        <v>2468</v>
      </c>
      <c r="D274" s="1853" t="s">
        <v>2469</v>
      </c>
      <c r="E274" s="1853" t="s">
        <v>2470</v>
      </c>
      <c r="F274" s="1853" t="s">
        <v>2302</v>
      </c>
      <c r="G274" s="1853" t="s">
        <v>2471</v>
      </c>
      <c r="H274" s="1853" t="s">
        <v>28</v>
      </c>
      <c r="I274" s="1853" t="s">
        <v>869</v>
      </c>
    </row>
    <row customHeight="1" ht="11.25">
      <c r="A275" s="1853" t="s">
        <v>2290</v>
      </c>
      <c r="B275" s="1853" t="s">
        <v>16</v>
      </c>
      <c r="C275" s="1853" t="s">
        <v>2889</v>
      </c>
      <c r="D275" s="1853" t="s">
        <v>2890</v>
      </c>
      <c r="E275" s="1853" t="s">
        <v>2891</v>
      </c>
      <c r="F275" s="1853" t="s">
        <v>2532</v>
      </c>
      <c r="G275" s="1853" t="s">
        <v>28</v>
      </c>
      <c r="H275" s="1853" t="s">
        <v>28</v>
      </c>
      <c r="I275" s="1853" t="s">
        <v>869</v>
      </c>
    </row>
    <row customHeight="1" ht="11.25">
      <c r="A276" s="1853" t="s">
        <v>2290</v>
      </c>
      <c r="B276" s="1853" t="s">
        <v>16</v>
      </c>
      <c r="C276" s="1853" t="s">
        <v>2892</v>
      </c>
      <c r="D276" s="1853" t="s">
        <v>2893</v>
      </c>
      <c r="E276" s="1853" t="s">
        <v>2894</v>
      </c>
      <c r="F276" s="1853" t="s">
        <v>2398</v>
      </c>
      <c r="G276" s="1853" t="s">
        <v>28</v>
      </c>
      <c r="H276" s="1853" t="s">
        <v>28</v>
      </c>
      <c r="I276" s="1853" t="s">
        <v>869</v>
      </c>
    </row>
    <row customHeight="1" ht="11.25">
      <c r="A277" s="1853" t="s">
        <v>2290</v>
      </c>
      <c r="B277" s="1853" t="s">
        <v>16</v>
      </c>
      <c r="C277" s="1853" t="s">
        <v>2895</v>
      </c>
      <c r="D277" s="1853" t="s">
        <v>2896</v>
      </c>
      <c r="E277" s="1853" t="s">
        <v>2897</v>
      </c>
      <c r="F277" s="1853" t="s">
        <v>2898</v>
      </c>
      <c r="G277" s="1853" t="s">
        <v>2899</v>
      </c>
      <c r="H277" s="1853" t="s">
        <v>28</v>
      </c>
      <c r="I277" s="1853" t="s">
        <v>869</v>
      </c>
    </row>
    <row customHeight="1" ht="11.25">
      <c r="A278" s="1853" t="s">
        <v>2290</v>
      </c>
      <c r="B278" s="1853" t="s">
        <v>16</v>
      </c>
      <c r="C278" s="1853" t="s">
        <v>2900</v>
      </c>
      <c r="D278" s="1853" t="s">
        <v>557</v>
      </c>
      <c r="E278" s="1853" t="s">
        <v>2901</v>
      </c>
      <c r="F278" s="1853" t="s">
        <v>2532</v>
      </c>
      <c r="G278" s="1853" t="s">
        <v>28</v>
      </c>
      <c r="H278" s="1853" t="s">
        <v>28</v>
      </c>
      <c r="I278" s="1853" t="s">
        <v>869</v>
      </c>
    </row>
    <row customHeight="1" ht="11.25">
      <c r="A279" s="1853" t="s">
        <v>2290</v>
      </c>
      <c r="B279" s="1853" t="s">
        <v>16</v>
      </c>
      <c r="C279" s="1853" t="s">
        <v>2902</v>
      </c>
      <c r="D279" s="1853" t="s">
        <v>2903</v>
      </c>
      <c r="E279" s="1853" t="s">
        <v>2904</v>
      </c>
      <c r="F279" s="1853" t="s">
        <v>2898</v>
      </c>
      <c r="G279" s="1853" t="s">
        <v>2905</v>
      </c>
      <c r="H279" s="1853" t="s">
        <v>28</v>
      </c>
      <c r="I279" s="1853" t="s">
        <v>869</v>
      </c>
    </row>
    <row customHeight="1" ht="11.25">
      <c r="A280" s="1853" t="s">
        <v>2290</v>
      </c>
      <c r="B280" s="1853" t="s">
        <v>16</v>
      </c>
      <c r="C280" s="1853" t="s">
        <v>2906</v>
      </c>
      <c r="D280" s="1853" t="s">
        <v>2907</v>
      </c>
      <c r="E280" s="1853" t="s">
        <v>2908</v>
      </c>
      <c r="F280" s="1853" t="s">
        <v>2448</v>
      </c>
      <c r="G280" s="1853" t="s">
        <v>28</v>
      </c>
      <c r="H280" s="1853" t="s">
        <v>28</v>
      </c>
      <c r="I280" s="1853" t="s">
        <v>869</v>
      </c>
    </row>
    <row customHeight="1" ht="11.25">
      <c r="A281" s="1853" t="s">
        <v>2290</v>
      </c>
      <c r="B281" s="1853" t="s">
        <v>16</v>
      </c>
      <c r="C281" s="1853" t="s">
        <v>2472</v>
      </c>
      <c r="D281" s="1853" t="s">
        <v>2473</v>
      </c>
      <c r="E281" s="1853" t="s">
        <v>2474</v>
      </c>
      <c r="F281" s="1853" t="s">
        <v>2370</v>
      </c>
      <c r="G281" s="1853" t="s">
        <v>28</v>
      </c>
      <c r="H281" s="1853" t="s">
        <v>28</v>
      </c>
      <c r="I281" s="1853" t="s">
        <v>869</v>
      </c>
    </row>
    <row customHeight="1" ht="11.25">
      <c r="A282" s="1853" t="s">
        <v>2290</v>
      </c>
      <c r="B282" s="1853" t="s">
        <v>16</v>
      </c>
      <c r="C282" s="1853" t="s">
        <v>2475</v>
      </c>
      <c r="D282" s="1853" t="s">
        <v>2476</v>
      </c>
      <c r="E282" s="1853" t="s">
        <v>2362</v>
      </c>
      <c r="F282" s="1853" t="s">
        <v>2477</v>
      </c>
      <c r="G282" s="1853" t="s">
        <v>28</v>
      </c>
      <c r="H282" s="1853" t="s">
        <v>28</v>
      </c>
      <c r="I282" s="1853" t="s">
        <v>869</v>
      </c>
    </row>
    <row customHeight="1" ht="11.25">
      <c r="A283" s="1853" t="s">
        <v>2290</v>
      </c>
      <c r="B283" s="1853" t="s">
        <v>16</v>
      </c>
      <c r="C283" s="1853" t="s">
        <v>2478</v>
      </c>
      <c r="D283" s="1853" t="s">
        <v>2479</v>
      </c>
      <c r="E283" s="1853" t="s">
        <v>2376</v>
      </c>
      <c r="F283" s="1853" t="s">
        <v>2318</v>
      </c>
      <c r="G283" s="1853" t="s">
        <v>2480</v>
      </c>
      <c r="H283" s="1853" t="s">
        <v>28</v>
      </c>
      <c r="I283" s="1853" t="s">
        <v>869</v>
      </c>
    </row>
    <row customHeight="1" ht="11.25">
      <c r="A284" s="1853" t="s">
        <v>2290</v>
      </c>
      <c r="B284" s="1853" t="s">
        <v>16</v>
      </c>
      <c r="C284" s="1853" t="s">
        <v>2909</v>
      </c>
      <c r="D284" s="1853" t="s">
        <v>2910</v>
      </c>
      <c r="E284" s="1853" t="s">
        <v>2911</v>
      </c>
      <c r="F284" s="1853" t="s">
        <v>2499</v>
      </c>
      <c r="G284" s="1853" t="s">
        <v>28</v>
      </c>
      <c r="H284" s="1853" t="s">
        <v>28</v>
      </c>
      <c r="I284" s="1853" t="s">
        <v>869</v>
      </c>
    </row>
    <row customHeight="1" ht="11.25">
      <c r="A285" s="1853" t="s">
        <v>2290</v>
      </c>
      <c r="B285" s="1853" t="s">
        <v>16</v>
      </c>
      <c r="C285" s="1853" t="s">
        <v>2912</v>
      </c>
      <c r="D285" s="1853" t="s">
        <v>2913</v>
      </c>
      <c r="E285" s="1853" t="s">
        <v>2914</v>
      </c>
      <c r="F285" s="1853" t="s">
        <v>2491</v>
      </c>
      <c r="G285" s="1853" t="s">
        <v>28</v>
      </c>
      <c r="H285" s="1853" t="s">
        <v>28</v>
      </c>
      <c r="I285" s="1853" t="s">
        <v>869</v>
      </c>
    </row>
    <row customHeight="1" ht="11.25">
      <c r="A286" s="1853" t="s">
        <v>2290</v>
      </c>
      <c r="B286" s="1853" t="s">
        <v>16</v>
      </c>
      <c r="C286" s="1853" t="s">
        <v>2915</v>
      </c>
      <c r="D286" s="1853" t="s">
        <v>2916</v>
      </c>
      <c r="E286" s="1853" t="s">
        <v>2917</v>
      </c>
      <c r="F286" s="1853" t="s">
        <v>2898</v>
      </c>
      <c r="G286" s="1853" t="s">
        <v>28</v>
      </c>
      <c r="H286" s="1853" t="s">
        <v>28</v>
      </c>
      <c r="I286" s="1853" t="s">
        <v>869</v>
      </c>
    </row>
    <row customHeight="1" ht="11.25">
      <c r="A287" s="1853" t="s">
        <v>2290</v>
      </c>
      <c r="B287" s="1853" t="s">
        <v>16</v>
      </c>
      <c r="C287" s="1853" t="s">
        <v>2918</v>
      </c>
      <c r="D287" s="1853" t="s">
        <v>2919</v>
      </c>
      <c r="E287" s="1853" t="s">
        <v>2920</v>
      </c>
      <c r="F287" s="1853" t="s">
        <v>2532</v>
      </c>
      <c r="G287" s="1853" t="s">
        <v>2921</v>
      </c>
      <c r="H287" s="1853" t="s">
        <v>28</v>
      </c>
      <c r="I287" s="1853" t="s">
        <v>869</v>
      </c>
    </row>
    <row customHeight="1" ht="11.25">
      <c r="A288" s="1853" t="s">
        <v>2290</v>
      </c>
      <c r="B288" s="1853" t="s">
        <v>16</v>
      </c>
      <c r="C288" s="1853" t="s">
        <v>2922</v>
      </c>
      <c r="D288" s="1853" t="s">
        <v>2923</v>
      </c>
      <c r="E288" s="1853" t="s">
        <v>2924</v>
      </c>
      <c r="F288" s="1853" t="s">
        <v>2318</v>
      </c>
      <c r="G288" s="1853" t="s">
        <v>28</v>
      </c>
      <c r="H288" s="1853" t="s">
        <v>28</v>
      </c>
      <c r="I288" s="1853" t="s">
        <v>869</v>
      </c>
    </row>
    <row customHeight="1" ht="11.25">
      <c r="A289" s="1853" t="s">
        <v>2290</v>
      </c>
      <c r="B289" s="1853" t="s">
        <v>16</v>
      </c>
      <c r="C289" s="1853" t="s">
        <v>2925</v>
      </c>
      <c r="D289" s="1853" t="s">
        <v>2926</v>
      </c>
      <c r="E289" s="1853" t="s">
        <v>2927</v>
      </c>
      <c r="F289" s="1853" t="s">
        <v>2898</v>
      </c>
      <c r="G289" s="1853" t="s">
        <v>28</v>
      </c>
      <c r="H289" s="1853" t="s">
        <v>28</v>
      </c>
      <c r="I289" s="1853" t="s">
        <v>869</v>
      </c>
    </row>
    <row customHeight="1" ht="11.25">
      <c r="A290" s="1853" t="s">
        <v>2290</v>
      </c>
      <c r="B290" s="1853" t="s">
        <v>16</v>
      </c>
      <c r="C290" s="1853" t="s">
        <v>2928</v>
      </c>
      <c r="D290" s="1853" t="s">
        <v>2929</v>
      </c>
      <c r="E290" s="1853" t="s">
        <v>2930</v>
      </c>
      <c r="F290" s="1853" t="s">
        <v>2931</v>
      </c>
      <c r="G290" s="1853" t="s">
        <v>28</v>
      </c>
      <c r="H290" s="1853" t="s">
        <v>28</v>
      </c>
      <c r="I290" s="1853" t="s">
        <v>869</v>
      </c>
    </row>
    <row customHeight="1" ht="11.25">
      <c r="A291" s="1853" t="s">
        <v>2290</v>
      </c>
      <c r="B291" s="1853" t="s">
        <v>16</v>
      </c>
      <c r="C291" s="1853" t="s">
        <v>2932</v>
      </c>
      <c r="D291" s="1853" t="s">
        <v>2933</v>
      </c>
      <c r="E291" s="1853" t="s">
        <v>2934</v>
      </c>
      <c r="F291" s="1853" t="s">
        <v>2810</v>
      </c>
      <c r="G291" s="1853" t="s">
        <v>28</v>
      </c>
      <c r="H291" s="1853" t="s">
        <v>28</v>
      </c>
      <c r="I291" s="1853" t="s">
        <v>869</v>
      </c>
    </row>
    <row customHeight="1" ht="11.25">
      <c r="A292" s="1853" t="s">
        <v>2290</v>
      </c>
      <c r="B292" s="1853" t="s">
        <v>16</v>
      </c>
      <c r="C292" s="1853" t="s">
        <v>2935</v>
      </c>
      <c r="D292" s="1853" t="s">
        <v>2936</v>
      </c>
      <c r="E292" s="1853" t="s">
        <v>2937</v>
      </c>
      <c r="F292" s="1853" t="s">
        <v>2898</v>
      </c>
      <c r="G292" s="1853" t="s">
        <v>28</v>
      </c>
      <c r="H292" s="1853" t="s">
        <v>28</v>
      </c>
      <c r="I292" s="1853" t="s">
        <v>869</v>
      </c>
    </row>
    <row customHeight="1" ht="11.25">
      <c r="A293" s="1853" t="s">
        <v>2290</v>
      </c>
      <c r="B293" s="1853" t="s">
        <v>16</v>
      </c>
      <c r="C293" s="1853" t="s">
        <v>2938</v>
      </c>
      <c r="D293" s="1853" t="s">
        <v>2939</v>
      </c>
      <c r="E293" s="1853" t="s">
        <v>2940</v>
      </c>
      <c r="F293" s="1853" t="s">
        <v>2570</v>
      </c>
      <c r="G293" s="1853" t="s">
        <v>28</v>
      </c>
      <c r="H293" s="1853" t="s">
        <v>28</v>
      </c>
      <c r="I293" s="1853" t="s">
        <v>869</v>
      </c>
    </row>
    <row customHeight="1" ht="11.25">
      <c r="A294" s="1853" t="s">
        <v>2290</v>
      </c>
      <c r="B294" s="1853" t="s">
        <v>16</v>
      </c>
      <c r="C294" s="1853" t="s">
        <v>2941</v>
      </c>
      <c r="D294" s="1853" t="s">
        <v>2939</v>
      </c>
      <c r="E294" s="1853" t="s">
        <v>2942</v>
      </c>
      <c r="F294" s="1853" t="s">
        <v>2459</v>
      </c>
      <c r="G294" s="1853" t="s">
        <v>2943</v>
      </c>
      <c r="H294" s="1853" t="s">
        <v>28</v>
      </c>
      <c r="I294" s="1853" t="s">
        <v>869</v>
      </c>
    </row>
    <row customHeight="1" ht="11.25">
      <c r="A295" s="1853" t="s">
        <v>2290</v>
      </c>
      <c r="B295" s="1853" t="s">
        <v>16</v>
      </c>
      <c r="C295" s="1853" t="s">
        <v>2944</v>
      </c>
      <c r="D295" s="1853" t="s">
        <v>2945</v>
      </c>
      <c r="E295" s="1853" t="s">
        <v>2946</v>
      </c>
      <c r="F295" s="1853" t="s">
        <v>2898</v>
      </c>
      <c r="G295" s="1853" t="s">
        <v>2947</v>
      </c>
      <c r="H295" s="1853" t="s">
        <v>28</v>
      </c>
      <c r="I295" s="1853" t="s">
        <v>869</v>
      </c>
    </row>
    <row customHeight="1" ht="11.25">
      <c r="A296" s="1853" t="s">
        <v>2290</v>
      </c>
      <c r="B296" s="1853" t="s">
        <v>16</v>
      </c>
      <c r="C296" s="1853" t="s">
        <v>2948</v>
      </c>
      <c r="D296" s="1853" t="s">
        <v>2949</v>
      </c>
      <c r="E296" s="1853" t="s">
        <v>2950</v>
      </c>
      <c r="F296" s="1853" t="s">
        <v>2491</v>
      </c>
      <c r="G296" s="1853" t="s">
        <v>28</v>
      </c>
      <c r="H296" s="1853" t="s">
        <v>28</v>
      </c>
      <c r="I296" s="1853" t="s">
        <v>869</v>
      </c>
    </row>
    <row customHeight="1" ht="11.25">
      <c r="A297" s="1853" t="s">
        <v>2290</v>
      </c>
      <c r="B297" s="1853" t="s">
        <v>16</v>
      </c>
      <c r="C297" s="1853" t="s">
        <v>2951</v>
      </c>
      <c r="D297" s="1853" t="s">
        <v>2952</v>
      </c>
      <c r="E297" s="1853" t="s">
        <v>2953</v>
      </c>
      <c r="F297" s="1853" t="s">
        <v>2527</v>
      </c>
      <c r="G297" s="1853" t="s">
        <v>28</v>
      </c>
      <c r="H297" s="1853" t="s">
        <v>28</v>
      </c>
      <c r="I297" s="1853" t="s">
        <v>869</v>
      </c>
    </row>
    <row customHeight="1" ht="11.25">
      <c r="A298" s="1853" t="s">
        <v>2290</v>
      </c>
      <c r="B298" s="1853" t="s">
        <v>16</v>
      </c>
      <c r="C298" s="1853" t="s">
        <v>2954</v>
      </c>
      <c r="D298" s="1853" t="s">
        <v>2955</v>
      </c>
      <c r="E298" s="1853" t="s">
        <v>2956</v>
      </c>
      <c r="F298" s="1853" t="s">
        <v>2438</v>
      </c>
      <c r="G298" s="1853" t="s">
        <v>28</v>
      </c>
      <c r="H298" s="1853" t="s">
        <v>28</v>
      </c>
      <c r="I298" s="1853" t="s">
        <v>869</v>
      </c>
    </row>
    <row customHeight="1" ht="11.25">
      <c r="A299" s="1853" t="s">
        <v>2290</v>
      </c>
      <c r="B299" s="1853" t="s">
        <v>16</v>
      </c>
      <c r="C299" s="1853" t="s">
        <v>2509</v>
      </c>
      <c r="D299" s="1853" t="s">
        <v>2510</v>
      </c>
      <c r="E299" s="1853" t="s">
        <v>2511</v>
      </c>
      <c r="F299" s="1853" t="s">
        <v>2448</v>
      </c>
      <c r="G299" s="1853" t="s">
        <v>28</v>
      </c>
      <c r="H299" s="1853" t="s">
        <v>28</v>
      </c>
      <c r="I299" s="1853" t="s">
        <v>869</v>
      </c>
    </row>
    <row customHeight="1" ht="11.25">
      <c r="A300" s="1853" t="s">
        <v>2290</v>
      </c>
      <c r="B300" s="1853" t="s">
        <v>16</v>
      </c>
      <c r="C300" s="1853" t="s">
        <v>2957</v>
      </c>
      <c r="D300" s="1853" t="s">
        <v>2958</v>
      </c>
      <c r="E300" s="1853" t="s">
        <v>2959</v>
      </c>
      <c r="F300" s="1853" t="s">
        <v>2960</v>
      </c>
      <c r="G300" s="1853" t="s">
        <v>28</v>
      </c>
      <c r="H300" s="1853" t="s">
        <v>28</v>
      </c>
      <c r="I300" s="1853" t="s">
        <v>869</v>
      </c>
    </row>
    <row customHeight="1" ht="11.25">
      <c r="A301" s="1853" t="s">
        <v>2290</v>
      </c>
      <c r="B301" s="1853" t="s">
        <v>16</v>
      </c>
      <c r="C301" s="1853" t="s">
        <v>2961</v>
      </c>
      <c r="D301" s="1853" t="s">
        <v>2962</v>
      </c>
      <c r="E301" s="1853" t="s">
        <v>2963</v>
      </c>
      <c r="F301" s="1853" t="s">
        <v>2438</v>
      </c>
      <c r="G301" s="1853" t="s">
        <v>28</v>
      </c>
      <c r="H301" s="1853" t="s">
        <v>28</v>
      </c>
      <c r="I301" s="1853" t="s">
        <v>869</v>
      </c>
    </row>
    <row customHeight="1" ht="11.25">
      <c r="A302" s="1853" t="s">
        <v>2290</v>
      </c>
      <c r="B302" s="1853" t="s">
        <v>16</v>
      </c>
      <c r="C302" s="1853" t="s">
        <v>2964</v>
      </c>
      <c r="D302" s="1853" t="s">
        <v>2965</v>
      </c>
      <c r="E302" s="1853" t="s">
        <v>2966</v>
      </c>
      <c r="F302" s="1853" t="s">
        <v>2491</v>
      </c>
      <c r="G302" s="1853" t="s">
        <v>28</v>
      </c>
      <c r="H302" s="1853" t="s">
        <v>28</v>
      </c>
      <c r="I302" s="1853" t="s">
        <v>869</v>
      </c>
    </row>
    <row customHeight="1" ht="11.25">
      <c r="A303" s="1853" t="s">
        <v>2290</v>
      </c>
      <c r="B303" s="1853" t="s">
        <v>16</v>
      </c>
      <c r="C303" s="1853" t="s">
        <v>2967</v>
      </c>
      <c r="D303" s="1853" t="s">
        <v>2968</v>
      </c>
      <c r="E303" s="1853" t="s">
        <v>2969</v>
      </c>
      <c r="F303" s="1853" t="s">
        <v>2499</v>
      </c>
      <c r="G303" s="1853" t="s">
        <v>28</v>
      </c>
      <c r="H303" s="1853" t="s">
        <v>28</v>
      </c>
      <c r="I303" s="1853" t="s">
        <v>869</v>
      </c>
    </row>
    <row customHeight="1" ht="11.25">
      <c r="A304" s="1853" t="s">
        <v>2290</v>
      </c>
      <c r="B304" s="1853" t="s">
        <v>16</v>
      </c>
      <c r="C304" s="1853" t="s">
        <v>2970</v>
      </c>
      <c r="D304" s="1853" t="s">
        <v>2971</v>
      </c>
      <c r="E304" s="1853" t="s">
        <v>2972</v>
      </c>
      <c r="F304" s="1853" t="s">
        <v>2499</v>
      </c>
      <c r="G304" s="1853" t="s">
        <v>28</v>
      </c>
      <c r="H304" s="1853" t="s">
        <v>28</v>
      </c>
      <c r="I304" s="1853" t="s">
        <v>869</v>
      </c>
    </row>
    <row customHeight="1" ht="11.25">
      <c r="A305" s="1853" t="s">
        <v>2290</v>
      </c>
      <c r="B305" s="1853" t="s">
        <v>16</v>
      </c>
      <c r="C305" s="1853" t="s">
        <v>2973</v>
      </c>
      <c r="D305" s="1853" t="s">
        <v>2974</v>
      </c>
      <c r="E305" s="1853" t="s">
        <v>2975</v>
      </c>
      <c r="F305" s="1853" t="s">
        <v>2976</v>
      </c>
      <c r="G305" s="1853" t="s">
        <v>28</v>
      </c>
      <c r="H305" s="1853" t="s">
        <v>28</v>
      </c>
      <c r="I305" s="1853" t="s">
        <v>869</v>
      </c>
    </row>
    <row customHeight="1" ht="11.25">
      <c r="A306" s="1853" t="s">
        <v>2290</v>
      </c>
      <c r="B306" s="1853" t="s">
        <v>16</v>
      </c>
      <c r="C306" s="1853" t="s">
        <v>2977</v>
      </c>
      <c r="D306" s="1853" t="s">
        <v>2978</v>
      </c>
      <c r="E306" s="1853" t="s">
        <v>2979</v>
      </c>
      <c r="F306" s="1853" t="s">
        <v>2766</v>
      </c>
      <c r="G306" s="1853" t="s">
        <v>28</v>
      </c>
      <c r="H306" s="1853" t="s">
        <v>28</v>
      </c>
      <c r="I306" s="1853" t="s">
        <v>869</v>
      </c>
    </row>
    <row customHeight="1" ht="11.25">
      <c r="A307" s="1853" t="s">
        <v>2290</v>
      </c>
      <c r="B307" s="1853" t="s">
        <v>16</v>
      </c>
      <c r="C307" s="1853" t="s">
        <v>2980</v>
      </c>
      <c r="D307" s="1853" t="s">
        <v>553</v>
      </c>
      <c r="E307" s="1853" t="s">
        <v>2981</v>
      </c>
      <c r="F307" s="1853" t="s">
        <v>2326</v>
      </c>
      <c r="G307" s="1853" t="s">
        <v>28</v>
      </c>
      <c r="H307" s="1853" t="s">
        <v>28</v>
      </c>
      <c r="I307" s="1853" t="s">
        <v>869</v>
      </c>
    </row>
    <row customHeight="1" ht="11.25">
      <c r="A308" s="1853" t="s">
        <v>2290</v>
      </c>
      <c r="B308" s="1853" t="s">
        <v>16</v>
      </c>
      <c r="C308" s="1853" t="s">
        <v>2982</v>
      </c>
      <c r="D308" s="1853" t="s">
        <v>2983</v>
      </c>
      <c r="E308" s="1853" t="s">
        <v>2984</v>
      </c>
      <c r="F308" s="1853" t="s">
        <v>2326</v>
      </c>
      <c r="G308" s="1853" t="s">
        <v>28</v>
      </c>
      <c r="H308" s="1853" t="s">
        <v>28</v>
      </c>
      <c r="I308" s="1853" t="s">
        <v>869</v>
      </c>
    </row>
    <row customHeight="1" ht="11.25">
      <c r="A309" s="1853" t="s">
        <v>2290</v>
      </c>
      <c r="B309" s="1853" t="s">
        <v>16</v>
      </c>
      <c r="C309" s="1853" t="s">
        <v>2985</v>
      </c>
      <c r="D309" s="1853" t="s">
        <v>2986</v>
      </c>
      <c r="E309" s="1853" t="s">
        <v>2987</v>
      </c>
      <c r="F309" s="1853" t="s">
        <v>2430</v>
      </c>
      <c r="G309" s="1853" t="s">
        <v>28</v>
      </c>
      <c r="H309" s="1853" t="s">
        <v>28</v>
      </c>
      <c r="I309" s="1853" t="s">
        <v>869</v>
      </c>
    </row>
    <row customHeight="1" ht="11.25">
      <c r="A310" s="1853" t="s">
        <v>2290</v>
      </c>
      <c r="B310" s="1853" t="s">
        <v>16</v>
      </c>
      <c r="C310" s="1853" t="s">
        <v>2544</v>
      </c>
      <c r="D310" s="1853" t="s">
        <v>2545</v>
      </c>
      <c r="E310" s="1853" t="s">
        <v>2546</v>
      </c>
      <c r="F310" s="1853" t="s">
        <v>2438</v>
      </c>
      <c r="G310" s="1853" t="s">
        <v>28</v>
      </c>
      <c r="H310" s="1853" t="s">
        <v>28</v>
      </c>
      <c r="I310" s="1853" t="s">
        <v>869</v>
      </c>
    </row>
    <row customHeight="1" ht="11.25">
      <c r="A311" s="1853" t="s">
        <v>2290</v>
      </c>
      <c r="B311" s="1853" t="s">
        <v>16</v>
      </c>
      <c r="C311" s="1853" t="s">
        <v>2988</v>
      </c>
      <c r="D311" s="1853" t="s">
        <v>2989</v>
      </c>
      <c r="E311" s="1853" t="s">
        <v>2990</v>
      </c>
      <c r="F311" s="1853" t="s">
        <v>2499</v>
      </c>
      <c r="G311" s="1853" t="s">
        <v>28</v>
      </c>
      <c r="H311" s="1853" t="s">
        <v>28</v>
      </c>
      <c r="I311" s="1853" t="s">
        <v>869</v>
      </c>
    </row>
    <row customHeight="1" ht="11.25">
      <c r="A312" s="1853" t="s">
        <v>2290</v>
      </c>
      <c r="B312" s="1853" t="s">
        <v>16</v>
      </c>
      <c r="C312" s="1853" t="s">
        <v>2991</v>
      </c>
      <c r="D312" s="1853" t="s">
        <v>2992</v>
      </c>
      <c r="E312" s="1853" t="s">
        <v>2993</v>
      </c>
      <c r="F312" s="1853" t="s">
        <v>2430</v>
      </c>
      <c r="G312" s="1853" t="s">
        <v>28</v>
      </c>
      <c r="H312" s="1853" t="s">
        <v>28</v>
      </c>
      <c r="I312" s="1853" t="s">
        <v>869</v>
      </c>
    </row>
    <row customHeight="1" ht="11.25">
      <c r="A313" s="1853" t="s">
        <v>2290</v>
      </c>
      <c r="B313" s="1853" t="s">
        <v>16</v>
      </c>
      <c r="C313" s="1853" t="s">
        <v>2994</v>
      </c>
      <c r="D313" s="1853" t="s">
        <v>2995</v>
      </c>
      <c r="E313" s="1853" t="s">
        <v>2996</v>
      </c>
      <c r="F313" s="1853" t="s">
        <v>2532</v>
      </c>
      <c r="G313" s="1853" t="s">
        <v>28</v>
      </c>
      <c r="H313" s="1853" t="s">
        <v>28</v>
      </c>
      <c r="I313" s="1853" t="s">
        <v>869</v>
      </c>
    </row>
    <row customHeight="1" ht="11.25">
      <c r="A314" s="1853" t="s">
        <v>2290</v>
      </c>
      <c r="B314" s="1853" t="s">
        <v>16</v>
      </c>
      <c r="C314" s="1853" t="s">
        <v>2997</v>
      </c>
      <c r="D314" s="1853" t="s">
        <v>2998</v>
      </c>
      <c r="E314" s="1853" t="s">
        <v>2999</v>
      </c>
      <c r="F314" s="1853" t="s">
        <v>2491</v>
      </c>
      <c r="G314" s="1853" t="s">
        <v>28</v>
      </c>
      <c r="H314" s="1853" t="s">
        <v>28</v>
      </c>
      <c r="I314" s="1853" t="s">
        <v>869</v>
      </c>
    </row>
    <row customHeight="1" ht="11.25">
      <c r="A315" s="1853" t="s">
        <v>2290</v>
      </c>
      <c r="B315" s="1853" t="s">
        <v>16</v>
      </c>
      <c r="C315" s="1853" t="s">
        <v>3000</v>
      </c>
      <c r="D315" s="1853" t="s">
        <v>3001</v>
      </c>
      <c r="E315" s="1853" t="s">
        <v>3002</v>
      </c>
      <c r="F315" s="1853" t="s">
        <v>2898</v>
      </c>
      <c r="G315" s="1853" t="s">
        <v>28</v>
      </c>
      <c r="H315" s="1853" t="s">
        <v>28</v>
      </c>
      <c r="I315" s="1853" t="s">
        <v>869</v>
      </c>
    </row>
    <row customHeight="1" ht="11.25">
      <c r="A316" s="1853" t="s">
        <v>2290</v>
      </c>
      <c r="B316" s="1853" t="s">
        <v>16</v>
      </c>
      <c r="C316" s="1853" t="s">
        <v>3003</v>
      </c>
      <c r="D316" s="1853" t="s">
        <v>3004</v>
      </c>
      <c r="E316" s="1853" t="s">
        <v>3005</v>
      </c>
      <c r="F316" s="1853" t="s">
        <v>2898</v>
      </c>
      <c r="G316" s="1853" t="s">
        <v>3006</v>
      </c>
      <c r="H316" s="1853" t="s">
        <v>28</v>
      </c>
      <c r="I316" s="1853" t="s">
        <v>869</v>
      </c>
    </row>
    <row customHeight="1" ht="11.25">
      <c r="A317" s="1853" t="s">
        <v>2290</v>
      </c>
      <c r="B317" s="1853" t="s">
        <v>16</v>
      </c>
      <c r="C317" s="1853" t="s">
        <v>3007</v>
      </c>
      <c r="D317" s="1853" t="s">
        <v>3008</v>
      </c>
      <c r="E317" s="1853" t="s">
        <v>3009</v>
      </c>
      <c r="F317" s="1853" t="s">
        <v>2491</v>
      </c>
      <c r="G317" s="1853" t="s">
        <v>3010</v>
      </c>
      <c r="H317" s="1853" t="s">
        <v>28</v>
      </c>
      <c r="I317" s="1853" t="s">
        <v>869</v>
      </c>
    </row>
    <row customHeight="1" ht="11.25">
      <c r="A318" s="1853" t="s">
        <v>2290</v>
      </c>
      <c r="B318" s="1853" t="s">
        <v>16</v>
      </c>
      <c r="C318" s="1853" t="s">
        <v>3011</v>
      </c>
      <c r="D318" s="1853" t="s">
        <v>3012</v>
      </c>
      <c r="E318" s="1853" t="s">
        <v>3013</v>
      </c>
      <c r="F318" s="1853" t="s">
        <v>3014</v>
      </c>
      <c r="G318" s="1853" t="s">
        <v>28</v>
      </c>
      <c r="H318" s="1853" t="s">
        <v>28</v>
      </c>
      <c r="I318" s="1853" t="s">
        <v>869</v>
      </c>
    </row>
    <row customHeight="1" ht="11.25">
      <c r="A319" s="1853" t="s">
        <v>2290</v>
      </c>
      <c r="B319" s="1853" t="s">
        <v>16</v>
      </c>
      <c r="C319" s="1853" t="s">
        <v>3015</v>
      </c>
      <c r="D319" s="1853" t="s">
        <v>3016</v>
      </c>
      <c r="E319" s="1853" t="s">
        <v>3017</v>
      </c>
      <c r="F319" s="1853" t="s">
        <v>2438</v>
      </c>
      <c r="G319" s="1853" t="s">
        <v>28</v>
      </c>
      <c r="H319" s="1853" t="s">
        <v>28</v>
      </c>
      <c r="I319" s="1853" t="s">
        <v>869</v>
      </c>
    </row>
    <row customHeight="1" ht="11.25">
      <c r="A320" s="1853" t="s">
        <v>2290</v>
      </c>
      <c r="B320" s="1853" t="s">
        <v>16</v>
      </c>
      <c r="C320" s="1853" t="s">
        <v>3018</v>
      </c>
      <c r="D320" s="1853" t="s">
        <v>3019</v>
      </c>
      <c r="E320" s="1853" t="s">
        <v>3020</v>
      </c>
      <c r="F320" s="1853" t="s">
        <v>2766</v>
      </c>
      <c r="G320" s="1853" t="s">
        <v>28</v>
      </c>
      <c r="H320" s="1853" t="s">
        <v>28</v>
      </c>
      <c r="I320" s="1853" t="s">
        <v>869</v>
      </c>
    </row>
    <row customHeight="1" ht="11.25">
      <c r="A321" s="1853" t="s">
        <v>2290</v>
      </c>
      <c r="B321" s="1853" t="s">
        <v>16</v>
      </c>
      <c r="C321" s="1853" t="s">
        <v>3021</v>
      </c>
      <c r="D321" s="1853" t="s">
        <v>3022</v>
      </c>
      <c r="E321" s="1853" t="s">
        <v>3023</v>
      </c>
      <c r="F321" s="1853" t="s">
        <v>2430</v>
      </c>
      <c r="G321" s="1853" t="s">
        <v>28</v>
      </c>
      <c r="H321" s="1853" t="s">
        <v>28</v>
      </c>
      <c r="I321" s="1853" t="s">
        <v>869</v>
      </c>
    </row>
    <row customHeight="1" ht="11.25">
      <c r="A322" s="1853" t="s">
        <v>2290</v>
      </c>
      <c r="B322" s="1853" t="s">
        <v>16</v>
      </c>
      <c r="C322" s="1853" t="s">
        <v>2572</v>
      </c>
      <c r="D322" s="1853" t="s">
        <v>2573</v>
      </c>
      <c r="E322" s="1853" t="s">
        <v>2574</v>
      </c>
      <c r="F322" s="1853" t="s">
        <v>2398</v>
      </c>
      <c r="G322" s="1853" t="s">
        <v>28</v>
      </c>
      <c r="H322" s="1853" t="s">
        <v>28</v>
      </c>
      <c r="I322" s="1853" t="s">
        <v>869</v>
      </c>
    </row>
    <row customHeight="1" ht="11.25">
      <c r="A323" s="1853" t="s">
        <v>2290</v>
      </c>
      <c r="B323" s="1853" t="s">
        <v>16</v>
      </c>
      <c r="C323" s="1853" t="s">
        <v>3024</v>
      </c>
      <c r="D323" s="1853" t="s">
        <v>3025</v>
      </c>
      <c r="E323" s="1853" t="s">
        <v>3026</v>
      </c>
      <c r="F323" s="1853" t="s">
        <v>2438</v>
      </c>
      <c r="G323" s="1853" t="s">
        <v>28</v>
      </c>
      <c r="H323" s="1853" t="s">
        <v>28</v>
      </c>
      <c r="I323" s="1853" t="s">
        <v>869</v>
      </c>
    </row>
    <row customHeight="1" ht="11.25">
      <c r="A324" s="1853" t="s">
        <v>2290</v>
      </c>
      <c r="B324" s="1853" t="s">
        <v>16</v>
      </c>
      <c r="C324" s="1853" t="s">
        <v>3027</v>
      </c>
      <c r="D324" s="1853" t="s">
        <v>558</v>
      </c>
      <c r="E324" s="1853" t="s">
        <v>3028</v>
      </c>
      <c r="F324" s="1853" t="s">
        <v>2326</v>
      </c>
      <c r="G324" s="1853" t="s">
        <v>28</v>
      </c>
      <c r="H324" s="1853" t="s">
        <v>28</v>
      </c>
      <c r="I324" s="1853" t="s">
        <v>869</v>
      </c>
    </row>
    <row customHeight="1" ht="11.25">
      <c r="A325" s="1853" t="s">
        <v>2290</v>
      </c>
      <c r="B325" s="1853" t="s">
        <v>16</v>
      </c>
      <c r="C325" s="1853" t="s">
        <v>3029</v>
      </c>
      <c r="D325" s="1853" t="s">
        <v>3030</v>
      </c>
      <c r="E325" s="1853" t="s">
        <v>3031</v>
      </c>
      <c r="F325" s="1853" t="s">
        <v>2430</v>
      </c>
      <c r="G325" s="1853" t="s">
        <v>28</v>
      </c>
      <c r="H325" s="1853" t="s">
        <v>28</v>
      </c>
      <c r="I325" s="1853" t="s">
        <v>869</v>
      </c>
    </row>
    <row customHeight="1" ht="11.25">
      <c r="A326" s="1853" t="s">
        <v>2290</v>
      </c>
      <c r="B326" s="1853" t="s">
        <v>16</v>
      </c>
      <c r="C326" s="1853" t="s">
        <v>3032</v>
      </c>
      <c r="D326" s="1853" t="s">
        <v>3033</v>
      </c>
      <c r="E326" s="1853" t="s">
        <v>3034</v>
      </c>
      <c r="F326" s="1853" t="s">
        <v>2430</v>
      </c>
      <c r="G326" s="1853" t="s">
        <v>3035</v>
      </c>
      <c r="H326" s="1853" t="s">
        <v>28</v>
      </c>
      <c r="I326" s="1853" t="s">
        <v>869</v>
      </c>
    </row>
    <row customHeight="1" ht="11.25">
      <c r="A327" s="1853" t="s">
        <v>2290</v>
      </c>
      <c r="B327" s="1853" t="s">
        <v>16</v>
      </c>
      <c r="C327" s="1853" t="s">
        <v>2613</v>
      </c>
      <c r="D327" s="1853" t="s">
        <v>2614</v>
      </c>
      <c r="E327" s="1853" t="s">
        <v>2615</v>
      </c>
      <c r="F327" s="1853" t="s">
        <v>2499</v>
      </c>
      <c r="G327" s="1853" t="s">
        <v>28</v>
      </c>
      <c r="H327" s="1853" t="s">
        <v>28</v>
      </c>
      <c r="I327" s="1853" t="s">
        <v>869</v>
      </c>
    </row>
    <row customHeight="1" ht="11.25">
      <c r="A328" s="1853" t="s">
        <v>2290</v>
      </c>
      <c r="B328" s="1853" t="s">
        <v>16</v>
      </c>
      <c r="C328" s="1853" t="s">
        <v>3036</v>
      </c>
      <c r="D328" s="1853" t="s">
        <v>3037</v>
      </c>
      <c r="E328" s="1853" t="s">
        <v>3038</v>
      </c>
      <c r="F328" s="1853" t="s">
        <v>2339</v>
      </c>
      <c r="G328" s="1853" t="s">
        <v>3039</v>
      </c>
      <c r="H328" s="1853" t="s">
        <v>28</v>
      </c>
      <c r="I328" s="1853" t="s">
        <v>869</v>
      </c>
    </row>
    <row customHeight="1" ht="11.25">
      <c r="A329" s="1853" t="s">
        <v>2290</v>
      </c>
      <c r="B329" s="1853" t="s">
        <v>16</v>
      </c>
      <c r="C329" s="1853" t="s">
        <v>3040</v>
      </c>
      <c r="D329" s="1853" t="s">
        <v>3041</v>
      </c>
      <c r="E329" s="1853" t="s">
        <v>3042</v>
      </c>
      <c r="F329" s="1853" t="s">
        <v>2491</v>
      </c>
      <c r="G329" s="1853" t="s">
        <v>28</v>
      </c>
      <c r="H329" s="1853" t="s">
        <v>28</v>
      </c>
      <c r="I329" s="1853" t="s">
        <v>869</v>
      </c>
    </row>
    <row customHeight="1" ht="11.25">
      <c r="A330" s="1853" t="s">
        <v>2290</v>
      </c>
      <c r="B330" s="1853" t="s">
        <v>16</v>
      </c>
      <c r="C330" s="1853" t="s">
        <v>3043</v>
      </c>
      <c r="D330" s="1853" t="s">
        <v>3044</v>
      </c>
      <c r="E330" s="1853" t="s">
        <v>3045</v>
      </c>
      <c r="F330" s="1853" t="s">
        <v>2491</v>
      </c>
      <c r="G330" s="1853" t="s">
        <v>28</v>
      </c>
      <c r="H330" s="1853" t="s">
        <v>28</v>
      </c>
      <c r="I330" s="1853" t="s">
        <v>869</v>
      </c>
    </row>
    <row customHeight="1" ht="11.25">
      <c r="A331" s="1853" t="s">
        <v>2290</v>
      </c>
      <c r="B331" s="1853" t="s">
        <v>16</v>
      </c>
      <c r="C331" s="1853" t="s">
        <v>3046</v>
      </c>
      <c r="D331" s="1853" t="s">
        <v>3047</v>
      </c>
      <c r="E331" s="1853" t="s">
        <v>3048</v>
      </c>
      <c r="F331" s="1853" t="s">
        <v>2491</v>
      </c>
      <c r="G331" s="1853" t="s">
        <v>28</v>
      </c>
      <c r="H331" s="1853" t="s">
        <v>28</v>
      </c>
      <c r="I331" s="1853" t="s">
        <v>869</v>
      </c>
    </row>
    <row customHeight="1" ht="11.25">
      <c r="A332" s="1853" t="s">
        <v>2290</v>
      </c>
      <c r="B332" s="1853" t="s">
        <v>16</v>
      </c>
      <c r="C332" s="1853" t="s">
        <v>2634</v>
      </c>
      <c r="D332" s="1853" t="s">
        <v>2635</v>
      </c>
      <c r="E332" s="1853" t="s">
        <v>2636</v>
      </c>
      <c r="F332" s="1853" t="s">
        <v>2318</v>
      </c>
      <c r="G332" s="1853" t="s">
        <v>28</v>
      </c>
      <c r="H332" s="1853" t="s">
        <v>28</v>
      </c>
      <c r="I332" s="1853" t="s">
        <v>869</v>
      </c>
    </row>
    <row customHeight="1" ht="11.25">
      <c r="A333" s="1853" t="s">
        <v>2290</v>
      </c>
      <c r="B333" s="1853" t="s">
        <v>16</v>
      </c>
      <c r="C333" s="1853" t="s">
        <v>3049</v>
      </c>
      <c r="D333" s="1853" t="s">
        <v>3050</v>
      </c>
      <c r="E333" s="1853" t="s">
        <v>3051</v>
      </c>
      <c r="F333" s="1853" t="s">
        <v>2499</v>
      </c>
      <c r="G333" s="1853" t="s">
        <v>28</v>
      </c>
      <c r="H333" s="1853" t="s">
        <v>28</v>
      </c>
      <c r="I333" s="1853" t="s">
        <v>869</v>
      </c>
    </row>
    <row customHeight="1" ht="11.25">
      <c r="A334" s="1853" t="s">
        <v>2290</v>
      </c>
      <c r="B334" s="1853" t="s">
        <v>16</v>
      </c>
      <c r="C334" s="1853" t="s">
        <v>3052</v>
      </c>
      <c r="D334" s="1853" t="s">
        <v>3053</v>
      </c>
      <c r="E334" s="1853" t="s">
        <v>3054</v>
      </c>
      <c r="F334" s="1853" t="s">
        <v>2448</v>
      </c>
      <c r="G334" s="1853" t="s">
        <v>28</v>
      </c>
      <c r="H334" s="1853" t="s">
        <v>28</v>
      </c>
      <c r="I334" s="1853" t="s">
        <v>869</v>
      </c>
    </row>
    <row customHeight="1" ht="11.25">
      <c r="A335" s="1853" t="s">
        <v>2290</v>
      </c>
      <c r="B335" s="1853" t="s">
        <v>16</v>
      </c>
      <c r="C335" s="1853" t="s">
        <v>2655</v>
      </c>
      <c r="D335" s="1853" t="s">
        <v>2656</v>
      </c>
      <c r="E335" s="1853" t="s">
        <v>2657</v>
      </c>
      <c r="F335" s="1853" t="s">
        <v>2326</v>
      </c>
      <c r="G335" s="1853" t="s">
        <v>2658</v>
      </c>
      <c r="H335" s="1853" t="s">
        <v>28</v>
      </c>
      <c r="I335" s="1853" t="s">
        <v>869</v>
      </c>
    </row>
    <row customHeight="1" ht="11.25">
      <c r="A336" s="1853" t="s">
        <v>2290</v>
      </c>
      <c r="B336" s="1853" t="s">
        <v>16</v>
      </c>
      <c r="C336" s="1853" t="s">
        <v>3055</v>
      </c>
      <c r="D336" s="1853" t="s">
        <v>3056</v>
      </c>
      <c r="E336" s="1853" t="s">
        <v>3057</v>
      </c>
      <c r="F336" s="1853" t="s">
        <v>2318</v>
      </c>
      <c r="G336" s="1853" t="s">
        <v>28</v>
      </c>
      <c r="H336" s="1853" t="s">
        <v>28</v>
      </c>
      <c r="I336" s="1853" t="s">
        <v>869</v>
      </c>
    </row>
    <row customHeight="1" ht="11.25">
      <c r="A337" s="1853" t="s">
        <v>2290</v>
      </c>
      <c r="B337" s="1853" t="s">
        <v>16</v>
      </c>
      <c r="C337" s="1853" t="s">
        <v>3058</v>
      </c>
      <c r="D337" s="1853" t="s">
        <v>3059</v>
      </c>
      <c r="E337" s="1853" t="s">
        <v>3060</v>
      </c>
      <c r="F337" s="1853" t="s">
        <v>3061</v>
      </c>
      <c r="G337" s="1853" t="s">
        <v>28</v>
      </c>
      <c r="H337" s="1853" t="s">
        <v>28</v>
      </c>
      <c r="I337" s="1853" t="s">
        <v>869</v>
      </c>
    </row>
    <row customHeight="1" ht="11.25">
      <c r="A338" s="1853" t="s">
        <v>2290</v>
      </c>
      <c r="B338" s="1853" t="s">
        <v>16</v>
      </c>
      <c r="C338" s="1853" t="s">
        <v>2668</v>
      </c>
      <c r="D338" s="1853" t="s">
        <v>2669</v>
      </c>
      <c r="E338" s="1853" t="s">
        <v>2670</v>
      </c>
      <c r="F338" s="1853" t="s">
        <v>2343</v>
      </c>
      <c r="G338" s="1853" t="s">
        <v>28</v>
      </c>
      <c r="H338" s="1853" t="s">
        <v>28</v>
      </c>
      <c r="I338" s="1853" t="s">
        <v>869</v>
      </c>
    </row>
    <row customHeight="1" ht="11.25">
      <c r="A339" s="1853" t="s">
        <v>2290</v>
      </c>
      <c r="B339" s="1853" t="s">
        <v>16</v>
      </c>
      <c r="C339" s="1853" t="s">
        <v>3062</v>
      </c>
      <c r="D339" s="1853" t="s">
        <v>3063</v>
      </c>
      <c r="E339" s="1853" t="s">
        <v>3064</v>
      </c>
      <c r="F339" s="1853" t="s">
        <v>2339</v>
      </c>
      <c r="G339" s="1853" t="s">
        <v>28</v>
      </c>
      <c r="H339" s="1853" t="s">
        <v>28</v>
      </c>
      <c r="I339" s="1853" t="s">
        <v>869</v>
      </c>
    </row>
    <row customHeight="1" ht="11.25">
      <c r="A340" s="1853" t="s">
        <v>2290</v>
      </c>
      <c r="B340" s="1853" t="s">
        <v>16</v>
      </c>
      <c r="C340" s="1853" t="s">
        <v>2671</v>
      </c>
      <c r="D340" s="1853" t="s">
        <v>2672</v>
      </c>
      <c r="E340" s="1853" t="s">
        <v>2667</v>
      </c>
      <c r="F340" s="1853" t="s">
        <v>2673</v>
      </c>
      <c r="G340" s="1853" t="s">
        <v>28</v>
      </c>
      <c r="H340" s="1853" t="s">
        <v>28</v>
      </c>
      <c r="I340" s="1853" t="s">
        <v>869</v>
      </c>
    </row>
    <row customHeight="1" ht="11.25">
      <c r="A341" s="1853" t="s">
        <v>2290</v>
      </c>
      <c r="B341" s="1853" t="s">
        <v>16</v>
      </c>
      <c r="C341" s="1853" t="s">
        <v>3065</v>
      </c>
      <c r="D341" s="1853" t="s">
        <v>3066</v>
      </c>
      <c r="E341" s="1853" t="s">
        <v>3067</v>
      </c>
      <c r="F341" s="1853" t="s">
        <v>2438</v>
      </c>
      <c r="G341" s="1853" t="s">
        <v>28</v>
      </c>
      <c r="H341" s="1853" t="s">
        <v>28</v>
      </c>
      <c r="I341" s="1853" t="s">
        <v>869</v>
      </c>
    </row>
    <row customHeight="1" ht="11.25">
      <c r="A342" s="1853" t="s">
        <v>2290</v>
      </c>
      <c r="B342" s="1853" t="s">
        <v>16</v>
      </c>
      <c r="C342" s="1853" t="s">
        <v>3068</v>
      </c>
      <c r="D342" s="1853" t="s">
        <v>3069</v>
      </c>
      <c r="E342" s="1853" t="s">
        <v>3070</v>
      </c>
      <c r="F342" s="1853" t="s">
        <v>2318</v>
      </c>
      <c r="G342" s="1853" t="s">
        <v>28</v>
      </c>
      <c r="H342" s="1853" t="s">
        <v>28</v>
      </c>
      <c r="I342" s="1853" t="s">
        <v>869</v>
      </c>
    </row>
    <row customHeight="1" ht="11.25">
      <c r="A343" s="1853" t="s">
        <v>2290</v>
      </c>
      <c r="B343" s="1853" t="s">
        <v>16</v>
      </c>
      <c r="C343" s="1853" t="s">
        <v>3071</v>
      </c>
      <c r="D343" s="1853" t="s">
        <v>3072</v>
      </c>
      <c r="E343" s="1853" t="s">
        <v>3073</v>
      </c>
      <c r="F343" s="1853" t="s">
        <v>2836</v>
      </c>
      <c r="G343" s="1853" t="s">
        <v>28</v>
      </c>
      <c r="H343" s="1853" t="s">
        <v>28</v>
      </c>
      <c r="I343" s="1853" t="s">
        <v>869</v>
      </c>
    </row>
    <row customHeight="1" ht="11.25">
      <c r="A344" s="1853" t="s">
        <v>2290</v>
      </c>
      <c r="B344" s="1853" t="s">
        <v>16</v>
      </c>
      <c r="C344" s="1853" t="s">
        <v>3074</v>
      </c>
      <c r="D344" s="1853" t="s">
        <v>3075</v>
      </c>
      <c r="E344" s="1853" t="s">
        <v>3076</v>
      </c>
      <c r="F344" s="1853" t="s">
        <v>2318</v>
      </c>
      <c r="G344" s="1853" t="s">
        <v>28</v>
      </c>
      <c r="H344" s="1853" t="s">
        <v>28</v>
      </c>
      <c r="I344" s="1853" t="s">
        <v>869</v>
      </c>
    </row>
    <row customHeight="1" ht="11.25">
      <c r="A345" s="1853" t="s">
        <v>2290</v>
      </c>
      <c r="B345" s="1853" t="s">
        <v>16</v>
      </c>
      <c r="C345" s="1853" t="s">
        <v>3077</v>
      </c>
      <c r="D345" s="1853" t="s">
        <v>3078</v>
      </c>
      <c r="E345" s="1853" t="s">
        <v>3079</v>
      </c>
      <c r="F345" s="1853" t="s">
        <v>2787</v>
      </c>
      <c r="G345" s="1853" t="s">
        <v>28</v>
      </c>
      <c r="H345" s="1853" t="s">
        <v>28</v>
      </c>
      <c r="I345" s="1853" t="s">
        <v>869</v>
      </c>
    </row>
    <row customHeight="1" ht="11.25">
      <c r="A346" s="1853" t="s">
        <v>2290</v>
      </c>
      <c r="B346" s="1853" t="s">
        <v>16</v>
      </c>
      <c r="C346" s="1853" t="s">
        <v>3080</v>
      </c>
      <c r="D346" s="1853" t="s">
        <v>3081</v>
      </c>
      <c r="E346" s="1853" t="s">
        <v>3082</v>
      </c>
      <c r="F346" s="1853" t="s">
        <v>2787</v>
      </c>
      <c r="G346" s="1853" t="s">
        <v>28</v>
      </c>
      <c r="H346" s="1853" t="s">
        <v>28</v>
      </c>
      <c r="I346" s="1853" t="s">
        <v>869</v>
      </c>
    </row>
    <row customHeight="1" ht="11.25">
      <c r="A347" s="1853" t="s">
        <v>2290</v>
      </c>
      <c r="B347" s="1853" t="s">
        <v>16</v>
      </c>
      <c r="C347" s="1853" t="s">
        <v>3083</v>
      </c>
      <c r="D347" s="1853" t="s">
        <v>3084</v>
      </c>
      <c r="E347" s="1853" t="s">
        <v>3085</v>
      </c>
      <c r="F347" s="1853" t="s">
        <v>2787</v>
      </c>
      <c r="G347" s="1853" t="s">
        <v>28</v>
      </c>
      <c r="H347" s="1853" t="s">
        <v>28</v>
      </c>
      <c r="I347" s="1853" t="s">
        <v>869</v>
      </c>
    </row>
    <row customHeight="1" ht="11.25">
      <c r="A348" s="1853" t="s">
        <v>2290</v>
      </c>
      <c r="B348" s="1853" t="s">
        <v>16</v>
      </c>
      <c r="C348" s="1853" t="s">
        <v>3086</v>
      </c>
      <c r="D348" s="1853" t="s">
        <v>3087</v>
      </c>
      <c r="E348" s="1853" t="s">
        <v>3088</v>
      </c>
      <c r="F348" s="1853" t="s">
        <v>2787</v>
      </c>
      <c r="G348" s="1853" t="s">
        <v>28</v>
      </c>
      <c r="H348" s="1853" t="s">
        <v>28</v>
      </c>
      <c r="I348" s="1853" t="s">
        <v>869</v>
      </c>
    </row>
    <row customHeight="1" ht="11.25">
      <c r="A349" s="1853" t="s">
        <v>2290</v>
      </c>
      <c r="B349" s="1853" t="s">
        <v>16</v>
      </c>
      <c r="C349" s="1853" t="s">
        <v>3089</v>
      </c>
      <c r="D349" s="1853" t="s">
        <v>3090</v>
      </c>
      <c r="E349" s="1853" t="s">
        <v>3091</v>
      </c>
      <c r="F349" s="1853" t="s">
        <v>2438</v>
      </c>
      <c r="G349" s="1853" t="s">
        <v>28</v>
      </c>
      <c r="H349" s="1853" t="s">
        <v>28</v>
      </c>
      <c r="I349" s="1853" t="s">
        <v>869</v>
      </c>
    </row>
    <row customHeight="1" ht="11.25">
      <c r="A350" s="1853" t="s">
        <v>2290</v>
      </c>
      <c r="B350" s="1853" t="s">
        <v>16</v>
      </c>
      <c r="C350" s="1853" t="s">
        <v>2693</v>
      </c>
      <c r="D350" s="1853" t="s">
        <v>2694</v>
      </c>
      <c r="E350" s="1853" t="s">
        <v>2695</v>
      </c>
      <c r="F350" s="1853" t="s">
        <v>2696</v>
      </c>
      <c r="G350" s="1853" t="s">
        <v>28</v>
      </c>
      <c r="H350" s="1853" t="s">
        <v>28</v>
      </c>
      <c r="I350" s="1853" t="s">
        <v>869</v>
      </c>
    </row>
    <row customHeight="1" ht="11.25">
      <c r="A351" s="1853" t="s">
        <v>2290</v>
      </c>
      <c r="B351" s="1853" t="s">
        <v>16</v>
      </c>
      <c r="C351" s="1853" t="s">
        <v>3092</v>
      </c>
      <c r="D351" s="1853" t="s">
        <v>3093</v>
      </c>
      <c r="E351" s="1853" t="s">
        <v>3094</v>
      </c>
      <c r="F351" s="1853" t="s">
        <v>3095</v>
      </c>
      <c r="G351" s="1853" t="s">
        <v>28</v>
      </c>
      <c r="H351" s="1853" t="s">
        <v>28</v>
      </c>
      <c r="I351" s="1853" t="s">
        <v>869</v>
      </c>
    </row>
    <row customHeight="1" ht="11.25">
      <c r="A352" s="1853" t="s">
        <v>2290</v>
      </c>
      <c r="B352" s="1853" t="s">
        <v>16</v>
      </c>
      <c r="C352" s="1853" t="s">
        <v>2697</v>
      </c>
      <c r="D352" s="1853" t="s">
        <v>2698</v>
      </c>
      <c r="E352" s="1853" t="s">
        <v>2699</v>
      </c>
      <c r="F352" s="1853" t="s">
        <v>2700</v>
      </c>
      <c r="G352" s="1853" t="s">
        <v>28</v>
      </c>
      <c r="H352" s="1853" t="s">
        <v>28</v>
      </c>
      <c r="I352" s="1853" t="s">
        <v>869</v>
      </c>
    </row>
    <row customHeight="1" ht="11.25">
      <c r="A353" s="1853" t="s">
        <v>2290</v>
      </c>
      <c r="B353" s="1853" t="s">
        <v>16</v>
      </c>
      <c r="C353" s="1853" t="s">
        <v>2701</v>
      </c>
      <c r="D353" s="1853" t="s">
        <v>2702</v>
      </c>
      <c r="E353" s="1853" t="s">
        <v>2703</v>
      </c>
      <c r="F353" s="1853" t="s">
        <v>2491</v>
      </c>
      <c r="G353" s="1853" t="s">
        <v>28</v>
      </c>
      <c r="H353" s="1853" t="s">
        <v>28</v>
      </c>
      <c r="I353" s="1853" t="s">
        <v>869</v>
      </c>
    </row>
    <row customHeight="1" ht="11.25">
      <c r="A354" s="1853" t="s">
        <v>2290</v>
      </c>
      <c r="B354" s="1853" t="s">
        <v>16</v>
      </c>
      <c r="C354" s="1853" t="s">
        <v>2704</v>
      </c>
      <c r="D354" s="1853" t="s">
        <v>2705</v>
      </c>
      <c r="E354" s="1853" t="s">
        <v>2706</v>
      </c>
      <c r="F354" s="1853" t="s">
        <v>2499</v>
      </c>
      <c r="G354" s="1853" t="s">
        <v>28</v>
      </c>
      <c r="H354" s="1853" t="s">
        <v>28</v>
      </c>
      <c r="I354" s="1853" t="s">
        <v>869</v>
      </c>
    </row>
    <row customHeight="1" ht="11.25">
      <c r="A355" s="1853" t="s">
        <v>2290</v>
      </c>
      <c r="B355" s="1853" t="s">
        <v>16</v>
      </c>
      <c r="C355" s="1853" t="s">
        <v>2707</v>
      </c>
      <c r="D355" s="1853" t="s">
        <v>2708</v>
      </c>
      <c r="E355" s="1853" t="s">
        <v>2709</v>
      </c>
      <c r="F355" s="1853" t="s">
        <v>2318</v>
      </c>
      <c r="G355" s="1853" t="s">
        <v>28</v>
      </c>
      <c r="H355" s="1853" t="s">
        <v>28</v>
      </c>
      <c r="I355" s="1853" t="s">
        <v>869</v>
      </c>
    </row>
    <row customHeight="1" ht="11.25">
      <c r="A356" s="1853" t="s">
        <v>2290</v>
      </c>
      <c r="B356" s="1853" t="s">
        <v>16</v>
      </c>
      <c r="C356" s="1853" t="s">
        <v>3096</v>
      </c>
      <c r="D356" s="1853" t="s">
        <v>3097</v>
      </c>
      <c r="E356" s="1853" t="s">
        <v>3098</v>
      </c>
      <c r="F356" s="1853" t="s">
        <v>2398</v>
      </c>
      <c r="G356" s="1853" t="s">
        <v>28</v>
      </c>
      <c r="H356" s="1853" t="s">
        <v>28</v>
      </c>
      <c r="I356" s="1853" t="s">
        <v>869</v>
      </c>
    </row>
    <row customHeight="1" ht="11.25">
      <c r="A357" s="1853" t="s">
        <v>2290</v>
      </c>
      <c r="B357" s="1853" t="s">
        <v>16</v>
      </c>
      <c r="C357" s="1853" t="s">
        <v>2714</v>
      </c>
      <c r="D357" s="1853" t="s">
        <v>2715</v>
      </c>
      <c r="E357" s="1853" t="s">
        <v>2716</v>
      </c>
      <c r="F357" s="1853" t="s">
        <v>2339</v>
      </c>
      <c r="G357" s="1853" t="s">
        <v>28</v>
      </c>
      <c r="H357" s="1853" t="s">
        <v>28</v>
      </c>
      <c r="I357" s="1853" t="s">
        <v>869</v>
      </c>
    </row>
    <row customHeight="1" ht="11.25">
      <c r="A358" s="1853" t="s">
        <v>2290</v>
      </c>
      <c r="B358" s="1853" t="s">
        <v>16</v>
      </c>
      <c r="C358" s="1853" t="s">
        <v>2721</v>
      </c>
      <c r="D358" s="1853" t="s">
        <v>2722</v>
      </c>
      <c r="E358" s="1853" t="s">
        <v>2723</v>
      </c>
      <c r="F358" s="1853" t="s">
        <v>2724</v>
      </c>
      <c r="G358" s="1853" t="s">
        <v>28</v>
      </c>
      <c r="H358" s="1853" t="s">
        <v>28</v>
      </c>
      <c r="I358" s="1853" t="s">
        <v>869</v>
      </c>
    </row>
    <row customHeight="1" ht="11.25">
      <c r="A359" s="1853" t="s">
        <v>2290</v>
      </c>
      <c r="B359" s="1853" t="s">
        <v>16</v>
      </c>
      <c r="C359" s="1853" t="s">
        <v>2725</v>
      </c>
      <c r="D359" s="1853" t="s">
        <v>2726</v>
      </c>
      <c r="E359" s="1853" t="s">
        <v>2667</v>
      </c>
      <c r="F359" s="1853" t="s">
        <v>2720</v>
      </c>
      <c r="G359" s="1853" t="s">
        <v>28</v>
      </c>
      <c r="H359" s="1853" t="s">
        <v>28</v>
      </c>
      <c r="I359" s="1853" t="s">
        <v>869</v>
      </c>
    </row>
    <row customHeight="1" ht="11.25">
      <c r="A360" s="1853" t="s">
        <v>2290</v>
      </c>
      <c r="B360" s="1853" t="s">
        <v>16</v>
      </c>
      <c r="C360" s="1853" t="s">
        <v>2734</v>
      </c>
      <c r="D360" s="1853" t="s">
        <v>2735</v>
      </c>
      <c r="E360" s="1853" t="s">
        <v>2736</v>
      </c>
      <c r="F360" s="1853" t="s">
        <v>2737</v>
      </c>
      <c r="G360" s="1853" t="s">
        <v>2738</v>
      </c>
      <c r="H360" s="1853" t="s">
        <v>28</v>
      </c>
      <c r="I360" s="1853" t="s">
        <v>869</v>
      </c>
    </row>
    <row customHeight="1" ht="11.25">
      <c r="A361" s="1853" t="s">
        <v>2290</v>
      </c>
      <c r="B361" s="1853" t="s">
        <v>16</v>
      </c>
      <c r="C361" s="1853" t="s">
        <v>2739</v>
      </c>
      <c r="D361" s="1853" t="s">
        <v>2740</v>
      </c>
      <c r="E361" s="1853" t="s">
        <v>2699</v>
      </c>
      <c r="F361" s="1853" t="s">
        <v>2741</v>
      </c>
      <c r="G361" s="1853" t="s">
        <v>28</v>
      </c>
      <c r="H361" s="1853" t="s">
        <v>28</v>
      </c>
      <c r="I361" s="1853" t="s">
        <v>869</v>
      </c>
    </row>
    <row customHeight="1" ht="11.25">
      <c r="A362" s="1853" t="s">
        <v>2290</v>
      </c>
      <c r="B362" s="1853" t="s">
        <v>16</v>
      </c>
      <c r="C362" s="1853" t="s">
        <v>2745</v>
      </c>
      <c r="D362" s="1853" t="s">
        <v>2746</v>
      </c>
      <c r="E362" s="1853" t="s">
        <v>2747</v>
      </c>
      <c r="F362" s="1853" t="s">
        <v>2748</v>
      </c>
      <c r="G362" s="1853" t="s">
        <v>2749</v>
      </c>
      <c r="H362" s="1853" t="s">
        <v>28</v>
      </c>
      <c r="I362" s="1853" t="s">
        <v>869</v>
      </c>
    </row>
    <row customHeight="1" ht="11.25">
      <c r="A363" s="1853" t="s">
        <v>2290</v>
      </c>
      <c r="B363" s="1853" t="s">
        <v>16</v>
      </c>
      <c r="C363" s="1853" t="s">
        <v>2750</v>
      </c>
      <c r="D363" s="1853" t="s">
        <v>2751</v>
      </c>
      <c r="E363" s="1853" t="s">
        <v>2752</v>
      </c>
      <c r="F363" s="1853" t="s">
        <v>2339</v>
      </c>
      <c r="G363" s="1853" t="s">
        <v>28</v>
      </c>
      <c r="H363" s="1853" t="s">
        <v>28</v>
      </c>
      <c r="I363" s="1853" t="s">
        <v>869</v>
      </c>
    </row>
    <row customHeight="1" ht="11.25">
      <c r="A364" s="1853" t="s">
        <v>2290</v>
      </c>
      <c r="B364" s="1853" t="s">
        <v>16</v>
      </c>
      <c r="C364" s="1853" t="s">
        <v>2757</v>
      </c>
      <c r="D364" s="1853" t="s">
        <v>2758</v>
      </c>
      <c r="E364" s="1853" t="s">
        <v>2759</v>
      </c>
      <c r="F364" s="1853" t="s">
        <v>2459</v>
      </c>
      <c r="G364" s="1853" t="s">
        <v>28</v>
      </c>
      <c r="H364" s="1853" t="s">
        <v>28</v>
      </c>
      <c r="I364" s="1853" t="s">
        <v>922</v>
      </c>
    </row>
    <row customHeight="1" ht="11.25">
      <c r="A365" s="1853" t="s">
        <v>2290</v>
      </c>
      <c r="B365" s="1853" t="s">
        <v>16</v>
      </c>
      <c r="C365" s="1853" t="s">
        <v>2303</v>
      </c>
      <c r="D365" s="1853" t="s">
        <v>2304</v>
      </c>
      <c r="E365" s="1853" t="s">
        <v>2305</v>
      </c>
      <c r="F365" s="1853" t="s">
        <v>2306</v>
      </c>
      <c r="G365" s="1853" t="s">
        <v>28</v>
      </c>
      <c r="H365" s="1853" t="s">
        <v>28</v>
      </c>
      <c r="I365" s="1853" t="s">
        <v>922</v>
      </c>
    </row>
    <row customHeight="1" ht="11.25">
      <c r="A366" s="1853" t="s">
        <v>2290</v>
      </c>
      <c r="B366" s="1853" t="s">
        <v>16</v>
      </c>
      <c r="C366" s="1853" t="s">
        <v>3099</v>
      </c>
      <c r="D366" s="1853" t="s">
        <v>3100</v>
      </c>
      <c r="E366" s="1853" t="s">
        <v>3101</v>
      </c>
      <c r="F366" s="1853" t="s">
        <v>2448</v>
      </c>
      <c r="G366" s="1853" t="s">
        <v>28</v>
      </c>
      <c r="H366" s="1853" t="s">
        <v>28</v>
      </c>
      <c r="I366" s="1853" t="s">
        <v>922</v>
      </c>
    </row>
    <row customHeight="1" ht="11.25">
      <c r="A367" s="1853" t="s">
        <v>2290</v>
      </c>
      <c r="B367" s="1853" t="s">
        <v>16</v>
      </c>
      <c r="C367" s="1853" t="s">
        <v>2763</v>
      </c>
      <c r="D367" s="1853" t="s">
        <v>2764</v>
      </c>
      <c r="E367" s="1853" t="s">
        <v>2765</v>
      </c>
      <c r="F367" s="1853" t="s">
        <v>2766</v>
      </c>
      <c r="G367" s="1853" t="s">
        <v>2767</v>
      </c>
      <c r="H367" s="1853" t="s">
        <v>28</v>
      </c>
      <c r="I367" s="1853" t="s">
        <v>922</v>
      </c>
    </row>
    <row customHeight="1" ht="11.25">
      <c r="A368" s="1853" t="s">
        <v>2290</v>
      </c>
      <c r="B368" s="1853" t="s">
        <v>16</v>
      </c>
      <c r="C368" s="1853" t="s">
        <v>2307</v>
      </c>
      <c r="D368" s="1853" t="s">
        <v>2308</v>
      </c>
      <c r="E368" s="1853" t="s">
        <v>2309</v>
      </c>
      <c r="F368" s="1853" t="s">
        <v>2302</v>
      </c>
      <c r="G368" s="1853" t="s">
        <v>2310</v>
      </c>
      <c r="H368" s="1853" t="s">
        <v>28</v>
      </c>
      <c r="I368" s="1853" t="s">
        <v>922</v>
      </c>
    </row>
    <row customHeight="1" ht="11.25">
      <c r="A369" s="1853" t="s">
        <v>2290</v>
      </c>
      <c r="B369" s="1853" t="s">
        <v>16</v>
      </c>
      <c r="C369" s="1853" t="s">
        <v>2311</v>
      </c>
      <c r="D369" s="1853" t="s">
        <v>2312</v>
      </c>
      <c r="E369" s="1853" t="s">
        <v>2313</v>
      </c>
      <c r="F369" s="1853" t="s">
        <v>2314</v>
      </c>
      <c r="G369" s="1853" t="s">
        <v>28</v>
      </c>
      <c r="H369" s="1853" t="s">
        <v>28</v>
      </c>
      <c r="I369" s="1853" t="s">
        <v>922</v>
      </c>
    </row>
    <row customHeight="1" ht="11.25">
      <c r="A370" s="1853" t="s">
        <v>2290</v>
      </c>
      <c r="B370" s="1853" t="s">
        <v>16</v>
      </c>
      <c r="C370" s="1853" t="s">
        <v>2315</v>
      </c>
      <c r="D370" s="1853" t="s">
        <v>2316</v>
      </c>
      <c r="E370" s="1853" t="s">
        <v>2317</v>
      </c>
      <c r="F370" s="1853" t="s">
        <v>2318</v>
      </c>
      <c r="G370" s="1853" t="s">
        <v>28</v>
      </c>
      <c r="H370" s="1853" t="s">
        <v>28</v>
      </c>
      <c r="I370" s="1853" t="s">
        <v>922</v>
      </c>
    </row>
    <row customHeight="1" ht="11.25">
      <c r="A371" s="1853" t="s">
        <v>2290</v>
      </c>
      <c r="B371" s="1853" t="s">
        <v>16</v>
      </c>
      <c r="C371" s="1853" t="s">
        <v>2319</v>
      </c>
      <c r="D371" s="1853" t="s">
        <v>2320</v>
      </c>
      <c r="E371" s="1853" t="s">
        <v>2321</v>
      </c>
      <c r="F371" s="1853" t="s">
        <v>2302</v>
      </c>
      <c r="G371" s="1853" t="s">
        <v>2322</v>
      </c>
      <c r="H371" s="1853" t="s">
        <v>28</v>
      </c>
      <c r="I371" s="1853" t="s">
        <v>922</v>
      </c>
    </row>
    <row customHeight="1" ht="11.25">
      <c r="A372" s="1853" t="s">
        <v>2290</v>
      </c>
      <c r="B372" s="1853" t="s">
        <v>16</v>
      </c>
      <c r="C372" s="1853" t="s">
        <v>2323</v>
      </c>
      <c r="D372" s="1853" t="s">
        <v>2324</v>
      </c>
      <c r="E372" s="1853" t="s">
        <v>2325</v>
      </c>
      <c r="F372" s="1853" t="s">
        <v>2326</v>
      </c>
      <c r="G372" s="1853" t="s">
        <v>28</v>
      </c>
      <c r="H372" s="1853" t="s">
        <v>28</v>
      </c>
      <c r="I372" s="1853" t="s">
        <v>922</v>
      </c>
    </row>
    <row customHeight="1" ht="11.25">
      <c r="A373" s="1853" t="s">
        <v>2290</v>
      </c>
      <c r="B373" s="1853" t="s">
        <v>16</v>
      </c>
      <c r="C373" s="1853" t="s">
        <v>2333</v>
      </c>
      <c r="D373" s="1853" t="s">
        <v>2334</v>
      </c>
      <c r="E373" s="1853" t="s">
        <v>2325</v>
      </c>
      <c r="F373" s="1853" t="s">
        <v>2335</v>
      </c>
      <c r="G373" s="1853" t="s">
        <v>28</v>
      </c>
      <c r="H373" s="1853" t="s">
        <v>28</v>
      </c>
      <c r="I373" s="1853" t="s">
        <v>922</v>
      </c>
    </row>
    <row customHeight="1" ht="11.25">
      <c r="A374" s="1853" t="s">
        <v>2290</v>
      </c>
      <c r="B374" s="1853" t="s">
        <v>16</v>
      </c>
      <c r="C374" s="1853" t="s">
        <v>2772</v>
      </c>
      <c r="D374" s="1853" t="s">
        <v>2773</v>
      </c>
      <c r="E374" s="1853" t="s">
        <v>2774</v>
      </c>
      <c r="F374" s="1853" t="s">
        <v>2314</v>
      </c>
      <c r="G374" s="1853" t="s">
        <v>28</v>
      </c>
      <c r="H374" s="1853" t="s">
        <v>28</v>
      </c>
      <c r="I374" s="1853" t="s">
        <v>922</v>
      </c>
    </row>
    <row customHeight="1" ht="11.25">
      <c r="A375" s="1853" t="s">
        <v>2290</v>
      </c>
      <c r="B375" s="1853" t="s">
        <v>16</v>
      </c>
      <c r="C375" s="1853" t="s">
        <v>2775</v>
      </c>
      <c r="D375" s="1853" t="s">
        <v>2776</v>
      </c>
      <c r="E375" s="1853" t="s">
        <v>2777</v>
      </c>
      <c r="F375" s="1853" t="s">
        <v>2430</v>
      </c>
      <c r="G375" s="1853" t="s">
        <v>28</v>
      </c>
      <c r="H375" s="1853" t="s">
        <v>28</v>
      </c>
      <c r="I375" s="1853" t="s">
        <v>922</v>
      </c>
    </row>
    <row customHeight="1" ht="11.25">
      <c r="A376" s="1853" t="s">
        <v>2290</v>
      </c>
      <c r="B376" s="1853" t="s">
        <v>16</v>
      </c>
      <c r="C376" s="1853" t="s">
        <v>2349</v>
      </c>
      <c r="D376" s="1853" t="s">
        <v>2350</v>
      </c>
      <c r="E376" s="1853" t="s">
        <v>2351</v>
      </c>
      <c r="F376" s="1853" t="s">
        <v>2302</v>
      </c>
      <c r="G376" s="1853" t="s">
        <v>28</v>
      </c>
      <c r="H376" s="1853" t="s">
        <v>28</v>
      </c>
      <c r="I376" s="1853" t="s">
        <v>922</v>
      </c>
    </row>
    <row customHeight="1" ht="11.25">
      <c r="A377" s="1853" t="s">
        <v>2290</v>
      </c>
      <c r="B377" s="1853" t="s">
        <v>16</v>
      </c>
      <c r="C377" s="1853" t="s">
        <v>2352</v>
      </c>
      <c r="D377" s="1853" t="s">
        <v>2353</v>
      </c>
      <c r="E377" s="1853" t="s">
        <v>2354</v>
      </c>
      <c r="F377" s="1853" t="s">
        <v>2355</v>
      </c>
      <c r="G377" s="1853" t="s">
        <v>28</v>
      </c>
      <c r="H377" s="1853" t="s">
        <v>28</v>
      </c>
      <c r="I377" s="1853" t="s">
        <v>922</v>
      </c>
    </row>
    <row customHeight="1" ht="11.25">
      <c r="A378" s="1853" t="s">
        <v>2290</v>
      </c>
      <c r="B378" s="1853" t="s">
        <v>16</v>
      </c>
      <c r="C378" s="1853" t="s">
        <v>2360</v>
      </c>
      <c r="D378" s="1853" t="s">
        <v>2361</v>
      </c>
      <c r="E378" s="1853" t="s">
        <v>2362</v>
      </c>
      <c r="F378" s="1853" t="s">
        <v>2302</v>
      </c>
      <c r="G378" s="1853" t="s">
        <v>2363</v>
      </c>
      <c r="H378" s="1853" t="s">
        <v>28</v>
      </c>
      <c r="I378" s="1853" t="s">
        <v>922</v>
      </c>
    </row>
    <row customHeight="1" ht="11.25">
      <c r="A379" s="1853" t="s">
        <v>2290</v>
      </c>
      <c r="B379" s="1853" t="s">
        <v>16</v>
      </c>
      <c r="C379" s="1853" t="s">
        <v>2367</v>
      </c>
      <c r="D379" s="1853" t="s">
        <v>2368</v>
      </c>
      <c r="E379" s="1853" t="s">
        <v>2369</v>
      </c>
      <c r="F379" s="1853" t="s">
        <v>2370</v>
      </c>
      <c r="G379" s="1853" t="s">
        <v>28</v>
      </c>
      <c r="H379" s="1853" t="s">
        <v>28</v>
      </c>
      <c r="I379" s="1853" t="s">
        <v>922</v>
      </c>
    </row>
    <row customHeight="1" ht="11.25">
      <c r="A380" s="1853" t="s">
        <v>2290</v>
      </c>
      <c r="B380" s="1853" t="s">
        <v>16</v>
      </c>
      <c r="C380" s="1853" t="s">
        <v>2374</v>
      </c>
      <c r="D380" s="1853" t="s">
        <v>2375</v>
      </c>
      <c r="E380" s="1853" t="s">
        <v>2376</v>
      </c>
      <c r="F380" s="1853" t="s">
        <v>2314</v>
      </c>
      <c r="G380" s="1853" t="s">
        <v>2377</v>
      </c>
      <c r="H380" s="1853" t="s">
        <v>28</v>
      </c>
      <c r="I380" s="1853" t="s">
        <v>922</v>
      </c>
    </row>
    <row customHeight="1" ht="11.25">
      <c r="A381" s="1853" t="s">
        <v>2290</v>
      </c>
      <c r="B381" s="1853" t="s">
        <v>16</v>
      </c>
      <c r="C381" s="1853" t="s">
        <v>2378</v>
      </c>
      <c r="D381" s="1853" t="s">
        <v>2379</v>
      </c>
      <c r="E381" s="1853" t="s">
        <v>2380</v>
      </c>
      <c r="F381" s="1853" t="s">
        <v>2318</v>
      </c>
      <c r="G381" s="1853" t="s">
        <v>28</v>
      </c>
      <c r="H381" s="1853" t="s">
        <v>28</v>
      </c>
      <c r="I381" s="1853" t="s">
        <v>922</v>
      </c>
    </row>
    <row customHeight="1" ht="11.25">
      <c r="A382" s="1853" t="s">
        <v>2290</v>
      </c>
      <c r="B382" s="1853" t="s">
        <v>16</v>
      </c>
      <c r="C382" s="1853" t="s">
        <v>2391</v>
      </c>
      <c r="D382" s="1853" t="s">
        <v>2392</v>
      </c>
      <c r="E382" s="1853" t="s">
        <v>2393</v>
      </c>
      <c r="F382" s="1853" t="s">
        <v>2394</v>
      </c>
      <c r="G382" s="1853" t="s">
        <v>28</v>
      </c>
      <c r="H382" s="1853" t="s">
        <v>28</v>
      </c>
      <c r="I382" s="1853" t="s">
        <v>922</v>
      </c>
    </row>
    <row customHeight="1" ht="11.25">
      <c r="A383" s="1853" t="s">
        <v>2290</v>
      </c>
      <c r="B383" s="1853" t="s">
        <v>16</v>
      </c>
      <c r="C383" s="1853" t="s">
        <v>2395</v>
      </c>
      <c r="D383" s="1853" t="s">
        <v>2396</v>
      </c>
      <c r="E383" s="1853" t="s">
        <v>2397</v>
      </c>
      <c r="F383" s="1853" t="s">
        <v>2398</v>
      </c>
      <c r="G383" s="1853" t="s">
        <v>28</v>
      </c>
      <c r="H383" s="1853" t="s">
        <v>28</v>
      </c>
      <c r="I383" s="1853" t="s">
        <v>922</v>
      </c>
    </row>
    <row customHeight="1" ht="11.25">
      <c r="A384" s="1853" t="s">
        <v>2290</v>
      </c>
      <c r="B384" s="1853" t="s">
        <v>16</v>
      </c>
      <c r="C384" s="1853" t="s">
        <v>2408</v>
      </c>
      <c r="D384" s="1853" t="s">
        <v>2409</v>
      </c>
      <c r="E384" s="1853" t="s">
        <v>2410</v>
      </c>
      <c r="F384" s="1853" t="s">
        <v>2318</v>
      </c>
      <c r="G384" s="1853" t="s">
        <v>28</v>
      </c>
      <c r="H384" s="1853" t="s">
        <v>28</v>
      </c>
      <c r="I384" s="1853" t="s">
        <v>922</v>
      </c>
    </row>
    <row customHeight="1" ht="11.25">
      <c r="A385" s="1853" t="s">
        <v>2290</v>
      </c>
      <c r="B385" s="1853" t="s">
        <v>16</v>
      </c>
      <c r="C385" s="1853" t="s">
        <v>2411</v>
      </c>
      <c r="D385" s="1853" t="s">
        <v>2412</v>
      </c>
      <c r="E385" s="1853" t="s">
        <v>2413</v>
      </c>
      <c r="F385" s="1853" t="s">
        <v>2414</v>
      </c>
      <c r="G385" s="1853" t="s">
        <v>28</v>
      </c>
      <c r="H385" s="1853" t="s">
        <v>28</v>
      </c>
      <c r="I385" s="1853" t="s">
        <v>922</v>
      </c>
    </row>
    <row customHeight="1" ht="11.25">
      <c r="A386" s="1853" t="s">
        <v>2290</v>
      </c>
      <c r="B386" s="1853" t="s">
        <v>16</v>
      </c>
      <c r="C386" s="1853" t="s">
        <v>2415</v>
      </c>
      <c r="D386" s="1853" t="s">
        <v>2416</v>
      </c>
      <c r="E386" s="1853" t="s">
        <v>2417</v>
      </c>
      <c r="F386" s="1853" t="s">
        <v>2318</v>
      </c>
      <c r="G386" s="1853" t="s">
        <v>28</v>
      </c>
      <c r="H386" s="1853" t="s">
        <v>28</v>
      </c>
      <c r="I386" s="1853" t="s">
        <v>922</v>
      </c>
    </row>
    <row customHeight="1" ht="11.25">
      <c r="A387" s="1853" t="s">
        <v>2290</v>
      </c>
      <c r="B387" s="1853" t="s">
        <v>16</v>
      </c>
      <c r="C387" s="1853" t="s">
        <v>28</v>
      </c>
      <c r="D387" s="1853" t="s">
        <v>2425</v>
      </c>
      <c r="E387" s="1853" t="s">
        <v>2426</v>
      </c>
      <c r="F387" s="1853" t="s">
        <v>2339</v>
      </c>
      <c r="G387" s="1853" t="s">
        <v>28</v>
      </c>
      <c r="H387" s="1853" t="s">
        <v>28</v>
      </c>
      <c r="I387" s="1853" t="s">
        <v>922</v>
      </c>
    </row>
    <row customHeight="1" ht="11.25">
      <c r="A388" s="1853" t="s">
        <v>2290</v>
      </c>
      <c r="B388" s="1853" t="s">
        <v>16</v>
      </c>
      <c r="C388" s="1853" t="s">
        <v>2792</v>
      </c>
      <c r="D388" s="1853" t="s">
        <v>2793</v>
      </c>
      <c r="E388" s="1853" t="s">
        <v>2794</v>
      </c>
      <c r="F388" s="1853" t="s">
        <v>2570</v>
      </c>
      <c r="G388" s="1853" t="s">
        <v>28</v>
      </c>
      <c r="H388" s="1853" t="s">
        <v>28</v>
      </c>
      <c r="I388" s="1853" t="s">
        <v>922</v>
      </c>
    </row>
    <row customHeight="1" ht="11.25">
      <c r="A389" s="1853" t="s">
        <v>2290</v>
      </c>
      <c r="B389" s="1853" t="s">
        <v>16</v>
      </c>
      <c r="C389" s="1853" t="s">
        <v>2427</v>
      </c>
      <c r="D389" s="1853" t="s">
        <v>2428</v>
      </c>
      <c r="E389" s="1853" t="s">
        <v>2429</v>
      </c>
      <c r="F389" s="1853" t="s">
        <v>2430</v>
      </c>
      <c r="G389" s="1853" t="s">
        <v>2431</v>
      </c>
      <c r="H389" s="1853" t="s">
        <v>28</v>
      </c>
      <c r="I389" s="1853" t="s">
        <v>922</v>
      </c>
    </row>
    <row customHeight="1" ht="11.25">
      <c r="A390" s="1853" t="s">
        <v>2290</v>
      </c>
      <c r="B390" s="1853" t="s">
        <v>16</v>
      </c>
      <c r="C390" s="1853" t="s">
        <v>2432</v>
      </c>
      <c r="D390" s="1853" t="s">
        <v>2433</v>
      </c>
      <c r="E390" s="1853" t="s">
        <v>2434</v>
      </c>
      <c r="F390" s="1853" t="s">
        <v>2318</v>
      </c>
      <c r="G390" s="1853" t="s">
        <v>28</v>
      </c>
      <c r="H390" s="1853" t="s">
        <v>28</v>
      </c>
      <c r="I390" s="1853" t="s">
        <v>922</v>
      </c>
    </row>
    <row customHeight="1" ht="11.25">
      <c r="A391" s="1853" t="s">
        <v>2290</v>
      </c>
      <c r="B391" s="1853" t="s">
        <v>16</v>
      </c>
      <c r="C391" s="1853" t="s">
        <v>2795</v>
      </c>
      <c r="D391" s="1853" t="s">
        <v>2796</v>
      </c>
      <c r="E391" s="1853" t="s">
        <v>2797</v>
      </c>
      <c r="F391" s="1853" t="s">
        <v>2318</v>
      </c>
      <c r="G391" s="1853" t="s">
        <v>28</v>
      </c>
      <c r="H391" s="1853" t="s">
        <v>28</v>
      </c>
      <c r="I391" s="1853" t="s">
        <v>922</v>
      </c>
    </row>
    <row customHeight="1" ht="11.25">
      <c r="A392" s="1853" t="s">
        <v>2290</v>
      </c>
      <c r="B392" s="1853" t="s">
        <v>16</v>
      </c>
      <c r="C392" s="1853" t="s">
        <v>2435</v>
      </c>
      <c r="D392" s="1853" t="s">
        <v>2436</v>
      </c>
      <c r="E392" s="1853" t="s">
        <v>2437</v>
      </c>
      <c r="F392" s="1853" t="s">
        <v>2438</v>
      </c>
      <c r="G392" s="1853" t="s">
        <v>28</v>
      </c>
      <c r="H392" s="1853" t="s">
        <v>28</v>
      </c>
      <c r="I392" s="1853" t="s">
        <v>922</v>
      </c>
    </row>
    <row customHeight="1" ht="11.25">
      <c r="A393" s="1853" t="s">
        <v>2290</v>
      </c>
      <c r="B393" s="1853" t="s">
        <v>16</v>
      </c>
      <c r="C393" s="1853" t="s">
        <v>2798</v>
      </c>
      <c r="D393" s="1853" t="s">
        <v>2799</v>
      </c>
      <c r="E393" s="1853" t="s">
        <v>2800</v>
      </c>
      <c r="F393" s="1853" t="s">
        <v>2467</v>
      </c>
      <c r="G393" s="1853" t="s">
        <v>28</v>
      </c>
      <c r="H393" s="1853" t="s">
        <v>28</v>
      </c>
      <c r="I393" s="1853" t="s">
        <v>922</v>
      </c>
    </row>
    <row customHeight="1" ht="11.25">
      <c r="A394" s="1853" t="s">
        <v>2290</v>
      </c>
      <c r="B394" s="1853" t="s">
        <v>16</v>
      </c>
      <c r="C394" s="1853" t="s">
        <v>2801</v>
      </c>
      <c r="D394" s="1853" t="s">
        <v>2802</v>
      </c>
      <c r="E394" s="1853" t="s">
        <v>2803</v>
      </c>
      <c r="F394" s="1853" t="s">
        <v>2318</v>
      </c>
      <c r="G394" s="1853" t="s">
        <v>28</v>
      </c>
      <c r="H394" s="1853" t="s">
        <v>28</v>
      </c>
      <c r="I394" s="1853" t="s">
        <v>922</v>
      </c>
    </row>
    <row customHeight="1" ht="11.25">
      <c r="A395" s="1853" t="s">
        <v>2290</v>
      </c>
      <c r="B395" s="1853" t="s">
        <v>16</v>
      </c>
      <c r="C395" s="1853" t="s">
        <v>2804</v>
      </c>
      <c r="D395" s="1853" t="s">
        <v>2805</v>
      </c>
      <c r="E395" s="1853" t="s">
        <v>2806</v>
      </c>
      <c r="F395" s="1853" t="s">
        <v>2467</v>
      </c>
      <c r="G395" s="1853" t="s">
        <v>28</v>
      </c>
      <c r="H395" s="1853" t="s">
        <v>28</v>
      </c>
      <c r="I395" s="1853" t="s">
        <v>922</v>
      </c>
    </row>
    <row customHeight="1" ht="11.25">
      <c r="A396" s="1853" t="s">
        <v>2290</v>
      </c>
      <c r="B396" s="1853" t="s">
        <v>16</v>
      </c>
      <c r="C396" s="1853" t="s">
        <v>2442</v>
      </c>
      <c r="D396" s="1853" t="s">
        <v>2443</v>
      </c>
      <c r="E396" s="1853" t="s">
        <v>2444</v>
      </c>
      <c r="F396" s="1853" t="s">
        <v>2318</v>
      </c>
      <c r="G396" s="1853" t="s">
        <v>28</v>
      </c>
      <c r="H396" s="1853" t="s">
        <v>28</v>
      </c>
      <c r="I396" s="1853" t="s">
        <v>922</v>
      </c>
    </row>
    <row customHeight="1" ht="11.25">
      <c r="A397" s="1853" t="s">
        <v>2290</v>
      </c>
      <c r="B397" s="1853" t="s">
        <v>16</v>
      </c>
      <c r="C397" s="1853" t="s">
        <v>2807</v>
      </c>
      <c r="D397" s="1853" t="s">
        <v>2808</v>
      </c>
      <c r="E397" s="1853" t="s">
        <v>2809</v>
      </c>
      <c r="F397" s="1853" t="s">
        <v>2810</v>
      </c>
      <c r="G397" s="1853" t="s">
        <v>28</v>
      </c>
      <c r="H397" s="1853" t="s">
        <v>28</v>
      </c>
      <c r="I397" s="1853" t="s">
        <v>922</v>
      </c>
    </row>
    <row customHeight="1" ht="11.25">
      <c r="A398" s="1853" t="s">
        <v>2290</v>
      </c>
      <c r="B398" s="1853" t="s">
        <v>16</v>
      </c>
      <c r="C398" s="1853" t="s">
        <v>2811</v>
      </c>
      <c r="D398" s="1853" t="s">
        <v>2812</v>
      </c>
      <c r="E398" s="1853" t="s">
        <v>2813</v>
      </c>
      <c r="F398" s="1853" t="s">
        <v>2570</v>
      </c>
      <c r="G398" s="1853" t="s">
        <v>2814</v>
      </c>
      <c r="H398" s="1853" t="s">
        <v>28</v>
      </c>
      <c r="I398" s="1853" t="s">
        <v>922</v>
      </c>
    </row>
    <row customHeight="1" ht="11.25">
      <c r="A399" s="1853" t="s">
        <v>2290</v>
      </c>
      <c r="B399" s="1853" t="s">
        <v>16</v>
      </c>
      <c r="C399" s="1853" t="s">
        <v>2445</v>
      </c>
      <c r="D399" s="1853" t="s">
        <v>2446</v>
      </c>
      <c r="E399" s="1853" t="s">
        <v>2447</v>
      </c>
      <c r="F399" s="1853" t="s">
        <v>2448</v>
      </c>
      <c r="G399" s="1853" t="s">
        <v>28</v>
      </c>
      <c r="H399" s="1853" t="s">
        <v>28</v>
      </c>
      <c r="I399" s="1853" t="s">
        <v>922</v>
      </c>
    </row>
    <row customHeight="1" ht="11.25">
      <c r="A400" s="1853" t="s">
        <v>2290</v>
      </c>
      <c r="B400" s="1853" t="s">
        <v>16</v>
      </c>
      <c r="C400" s="1853" t="s">
        <v>2818</v>
      </c>
      <c r="D400" s="1853" t="s">
        <v>2819</v>
      </c>
      <c r="E400" s="1853" t="s">
        <v>2820</v>
      </c>
      <c r="F400" s="1853" t="s">
        <v>2532</v>
      </c>
      <c r="G400" s="1853" t="s">
        <v>28</v>
      </c>
      <c r="H400" s="1853" t="s">
        <v>28</v>
      </c>
      <c r="I400" s="1853" t="s">
        <v>922</v>
      </c>
    </row>
    <row customHeight="1" ht="11.25">
      <c r="A401" s="1853" t="s">
        <v>2290</v>
      </c>
      <c r="B401" s="1853" t="s">
        <v>16</v>
      </c>
      <c r="C401" s="1853" t="s">
        <v>2821</v>
      </c>
      <c r="D401" s="1853" t="s">
        <v>2822</v>
      </c>
      <c r="E401" s="1853" t="s">
        <v>2823</v>
      </c>
      <c r="F401" s="1853" t="s">
        <v>2532</v>
      </c>
      <c r="G401" s="1853" t="s">
        <v>28</v>
      </c>
      <c r="H401" s="1853" t="s">
        <v>28</v>
      </c>
      <c r="I401" s="1853" t="s">
        <v>922</v>
      </c>
    </row>
    <row customHeight="1" ht="11.25">
      <c r="A402" s="1853" t="s">
        <v>2290</v>
      </c>
      <c r="B402" s="1853" t="s">
        <v>16</v>
      </c>
      <c r="C402" s="1853" t="s">
        <v>2824</v>
      </c>
      <c r="D402" s="1853" t="s">
        <v>2825</v>
      </c>
      <c r="E402" s="1853" t="s">
        <v>2826</v>
      </c>
      <c r="F402" s="1853" t="s">
        <v>2398</v>
      </c>
      <c r="G402" s="1853" t="s">
        <v>28</v>
      </c>
      <c r="H402" s="1853" t="s">
        <v>28</v>
      </c>
      <c r="I402" s="1853" t="s">
        <v>922</v>
      </c>
    </row>
    <row customHeight="1" ht="11.25">
      <c r="A403" s="1853" t="s">
        <v>2290</v>
      </c>
      <c r="B403" s="1853" t="s">
        <v>16</v>
      </c>
      <c r="C403" s="1853" t="s">
        <v>2827</v>
      </c>
      <c r="D403" s="1853" t="s">
        <v>2828</v>
      </c>
      <c r="E403" s="1853" t="s">
        <v>2829</v>
      </c>
      <c r="F403" s="1853" t="s">
        <v>2448</v>
      </c>
      <c r="G403" s="1853" t="s">
        <v>28</v>
      </c>
      <c r="H403" s="1853" t="s">
        <v>28</v>
      </c>
      <c r="I403" s="1853" t="s">
        <v>922</v>
      </c>
    </row>
    <row customHeight="1" ht="11.25">
      <c r="A404" s="1853" t="s">
        <v>2290</v>
      </c>
      <c r="B404" s="1853" t="s">
        <v>16</v>
      </c>
      <c r="C404" s="1853" t="s">
        <v>2830</v>
      </c>
      <c r="D404" s="1853" t="s">
        <v>2831</v>
      </c>
      <c r="E404" s="1853" t="s">
        <v>2832</v>
      </c>
      <c r="F404" s="1853" t="s">
        <v>2532</v>
      </c>
      <c r="G404" s="1853" t="s">
        <v>28</v>
      </c>
      <c r="H404" s="1853" t="s">
        <v>28</v>
      </c>
      <c r="I404" s="1853" t="s">
        <v>922</v>
      </c>
    </row>
    <row customHeight="1" ht="11.25">
      <c r="A405" s="1853" t="s">
        <v>2290</v>
      </c>
      <c r="B405" s="1853" t="s">
        <v>16</v>
      </c>
      <c r="C405" s="1853" t="s">
        <v>2449</v>
      </c>
      <c r="D405" s="1853" t="s">
        <v>2450</v>
      </c>
      <c r="E405" s="1853" t="s">
        <v>2451</v>
      </c>
      <c r="F405" s="1853" t="s">
        <v>2452</v>
      </c>
      <c r="G405" s="1853" t="s">
        <v>28</v>
      </c>
      <c r="H405" s="1853" t="s">
        <v>28</v>
      </c>
      <c r="I405" s="1853" t="s">
        <v>922</v>
      </c>
    </row>
    <row customHeight="1" ht="11.25">
      <c r="A406" s="1853" t="s">
        <v>2290</v>
      </c>
      <c r="B406" s="1853" t="s">
        <v>16</v>
      </c>
      <c r="C406" s="1853" t="s">
        <v>2833</v>
      </c>
      <c r="D406" s="1853" t="s">
        <v>2834</v>
      </c>
      <c r="E406" s="1853" t="s">
        <v>2835</v>
      </c>
      <c r="F406" s="1853" t="s">
        <v>2836</v>
      </c>
      <c r="G406" s="1853" t="s">
        <v>2837</v>
      </c>
      <c r="H406" s="1853" t="s">
        <v>28</v>
      </c>
      <c r="I406" s="1853" t="s">
        <v>922</v>
      </c>
    </row>
    <row customHeight="1" ht="11.25">
      <c r="A407" s="1853" t="s">
        <v>2290</v>
      </c>
      <c r="B407" s="1853" t="s">
        <v>16</v>
      </c>
      <c r="C407" s="1853" t="s">
        <v>2453</v>
      </c>
      <c r="D407" s="1853" t="s">
        <v>2454</v>
      </c>
      <c r="E407" s="1853" t="s">
        <v>2455</v>
      </c>
      <c r="F407" s="1853" t="s">
        <v>2438</v>
      </c>
      <c r="G407" s="1853" t="s">
        <v>28</v>
      </c>
      <c r="H407" s="1853" t="s">
        <v>28</v>
      </c>
      <c r="I407" s="1853" t="s">
        <v>922</v>
      </c>
    </row>
    <row customHeight="1" ht="11.25">
      <c r="A408" s="1853" t="s">
        <v>2290</v>
      </c>
      <c r="B408" s="1853" t="s">
        <v>16</v>
      </c>
      <c r="C408" s="1853" t="s">
        <v>2456</v>
      </c>
      <c r="D408" s="1853" t="s">
        <v>2457</v>
      </c>
      <c r="E408" s="1853" t="s">
        <v>2458</v>
      </c>
      <c r="F408" s="1853" t="s">
        <v>2459</v>
      </c>
      <c r="G408" s="1853" t="s">
        <v>28</v>
      </c>
      <c r="H408" s="1853" t="s">
        <v>28</v>
      </c>
      <c r="I408" s="1853" t="s">
        <v>922</v>
      </c>
    </row>
    <row customHeight="1" ht="11.25">
      <c r="A409" s="1853" t="s">
        <v>2290</v>
      </c>
      <c r="B409" s="1853" t="s">
        <v>16</v>
      </c>
      <c r="C409" s="1853" t="s">
        <v>2838</v>
      </c>
      <c r="D409" s="1853" t="s">
        <v>2839</v>
      </c>
      <c r="E409" s="1853" t="s">
        <v>2840</v>
      </c>
      <c r="F409" s="1853" t="s">
        <v>2532</v>
      </c>
      <c r="G409" s="1853" t="s">
        <v>2841</v>
      </c>
      <c r="H409" s="1853" t="s">
        <v>28</v>
      </c>
      <c r="I409" s="1853" t="s">
        <v>922</v>
      </c>
    </row>
    <row customHeight="1" ht="11.25">
      <c r="A410" s="1853" t="s">
        <v>2290</v>
      </c>
      <c r="B410" s="1853" t="s">
        <v>16</v>
      </c>
      <c r="C410" s="1853" t="s">
        <v>2842</v>
      </c>
      <c r="D410" s="1853" t="s">
        <v>2843</v>
      </c>
      <c r="E410" s="1853" t="s">
        <v>2844</v>
      </c>
      <c r="F410" s="1853" t="s">
        <v>2398</v>
      </c>
      <c r="G410" s="1853" t="s">
        <v>28</v>
      </c>
      <c r="H410" s="1853" t="s">
        <v>28</v>
      </c>
      <c r="I410" s="1853" t="s">
        <v>922</v>
      </c>
    </row>
    <row customHeight="1" ht="11.25">
      <c r="A411" s="1853" t="s">
        <v>2290</v>
      </c>
      <c r="B411" s="1853" t="s">
        <v>16</v>
      </c>
      <c r="C411" s="1853" t="s">
        <v>2845</v>
      </c>
      <c r="D411" s="1853" t="s">
        <v>2846</v>
      </c>
      <c r="E411" s="1853" t="s">
        <v>2847</v>
      </c>
      <c r="F411" s="1853" t="s">
        <v>2532</v>
      </c>
      <c r="G411" s="1853" t="s">
        <v>2848</v>
      </c>
      <c r="H411" s="1853" t="s">
        <v>28</v>
      </c>
      <c r="I411" s="1853" t="s">
        <v>922</v>
      </c>
    </row>
    <row customHeight="1" ht="11.25">
      <c r="A412" s="1853" t="s">
        <v>2290</v>
      </c>
      <c r="B412" s="1853" t="s">
        <v>16</v>
      </c>
      <c r="C412" s="1853" t="s">
        <v>2460</v>
      </c>
      <c r="D412" s="1853" t="s">
        <v>2461</v>
      </c>
      <c r="E412" s="1853" t="s">
        <v>2462</v>
      </c>
      <c r="F412" s="1853" t="s">
        <v>2463</v>
      </c>
      <c r="G412" s="1853" t="s">
        <v>28</v>
      </c>
      <c r="H412" s="1853" t="s">
        <v>28</v>
      </c>
      <c r="I412" s="1853" t="s">
        <v>922</v>
      </c>
    </row>
    <row customHeight="1" ht="11.25">
      <c r="A413" s="1853" t="s">
        <v>2290</v>
      </c>
      <c r="B413" s="1853" t="s">
        <v>16</v>
      </c>
      <c r="C413" s="1853" t="s">
        <v>2849</v>
      </c>
      <c r="D413" s="1853" t="s">
        <v>2850</v>
      </c>
      <c r="E413" s="1853" t="s">
        <v>2851</v>
      </c>
      <c r="F413" s="1853" t="s">
        <v>2787</v>
      </c>
      <c r="G413" s="1853" t="s">
        <v>28</v>
      </c>
      <c r="H413" s="1853" t="s">
        <v>28</v>
      </c>
      <c r="I413" s="1853" t="s">
        <v>922</v>
      </c>
    </row>
    <row customHeight="1" ht="11.25">
      <c r="A414" s="1853" t="s">
        <v>2290</v>
      </c>
      <c r="B414" s="1853" t="s">
        <v>16</v>
      </c>
      <c r="C414" s="1853" t="s">
        <v>2852</v>
      </c>
      <c r="D414" s="1853" t="s">
        <v>2853</v>
      </c>
      <c r="E414" s="1853" t="s">
        <v>2854</v>
      </c>
      <c r="F414" s="1853" t="s">
        <v>2326</v>
      </c>
      <c r="G414" s="1853" t="s">
        <v>28</v>
      </c>
      <c r="H414" s="1853" t="s">
        <v>28</v>
      </c>
      <c r="I414" s="1853" t="s">
        <v>922</v>
      </c>
    </row>
    <row customHeight="1" ht="11.25">
      <c r="A415" s="1853" t="s">
        <v>2290</v>
      </c>
      <c r="B415" s="1853" t="s">
        <v>16</v>
      </c>
      <c r="C415" s="1853" t="s">
        <v>2464</v>
      </c>
      <c r="D415" s="1853" t="s">
        <v>2465</v>
      </c>
      <c r="E415" s="1853" t="s">
        <v>2466</v>
      </c>
      <c r="F415" s="1853" t="s">
        <v>2467</v>
      </c>
      <c r="G415" s="1853" t="s">
        <v>28</v>
      </c>
      <c r="H415" s="1853" t="s">
        <v>28</v>
      </c>
      <c r="I415" s="1853" t="s">
        <v>922</v>
      </c>
    </row>
    <row customHeight="1" ht="11.25">
      <c r="A416" s="1853" t="s">
        <v>2290</v>
      </c>
      <c r="B416" s="1853" t="s">
        <v>16</v>
      </c>
      <c r="C416" s="1853" t="s">
        <v>2855</v>
      </c>
      <c r="D416" s="1853" t="s">
        <v>2856</v>
      </c>
      <c r="E416" s="1853" t="s">
        <v>2857</v>
      </c>
      <c r="F416" s="1853" t="s">
        <v>2836</v>
      </c>
      <c r="G416" s="1853" t="s">
        <v>28</v>
      </c>
      <c r="H416" s="1853" t="s">
        <v>28</v>
      </c>
      <c r="I416" s="1853" t="s">
        <v>922</v>
      </c>
    </row>
    <row customHeight="1" ht="11.25">
      <c r="A417" s="1853" t="s">
        <v>2290</v>
      </c>
      <c r="B417" s="1853" t="s">
        <v>16</v>
      </c>
      <c r="C417" s="1853" t="s">
        <v>2858</v>
      </c>
      <c r="D417" s="1853" t="s">
        <v>2859</v>
      </c>
      <c r="E417" s="1853" t="s">
        <v>2860</v>
      </c>
      <c r="F417" s="1853" t="s">
        <v>2421</v>
      </c>
      <c r="G417" s="1853" t="s">
        <v>28</v>
      </c>
      <c r="H417" s="1853" t="s">
        <v>28</v>
      </c>
      <c r="I417" s="1853" t="s">
        <v>922</v>
      </c>
    </row>
    <row customHeight="1" ht="11.25">
      <c r="A418" s="1853" t="s">
        <v>2290</v>
      </c>
      <c r="B418" s="1853" t="s">
        <v>16</v>
      </c>
      <c r="C418" s="1853" t="s">
        <v>2861</v>
      </c>
      <c r="D418" s="1853" t="s">
        <v>2862</v>
      </c>
      <c r="E418" s="1853" t="s">
        <v>2863</v>
      </c>
      <c r="F418" s="1853" t="s">
        <v>2421</v>
      </c>
      <c r="G418" s="1853" t="s">
        <v>28</v>
      </c>
      <c r="H418" s="1853" t="s">
        <v>28</v>
      </c>
      <c r="I418" s="1853" t="s">
        <v>922</v>
      </c>
    </row>
    <row customHeight="1" ht="11.25">
      <c r="A419" s="1853" t="s">
        <v>2290</v>
      </c>
      <c r="B419" s="1853" t="s">
        <v>16</v>
      </c>
      <c r="C419" s="1853" t="s">
        <v>2864</v>
      </c>
      <c r="D419" s="1853" t="s">
        <v>2865</v>
      </c>
      <c r="E419" s="1853" t="s">
        <v>2866</v>
      </c>
      <c r="F419" s="1853" t="s">
        <v>2532</v>
      </c>
      <c r="G419" s="1853" t="s">
        <v>2867</v>
      </c>
      <c r="H419" s="1853" t="s">
        <v>28</v>
      </c>
      <c r="I419" s="1853" t="s">
        <v>922</v>
      </c>
    </row>
    <row customHeight="1" ht="11.25">
      <c r="A420" s="1853" t="s">
        <v>2290</v>
      </c>
      <c r="B420" s="1853" t="s">
        <v>16</v>
      </c>
      <c r="C420" s="1853" t="s">
        <v>2868</v>
      </c>
      <c r="D420" s="1853" t="s">
        <v>2869</v>
      </c>
      <c r="E420" s="1853" t="s">
        <v>2870</v>
      </c>
      <c r="F420" s="1853" t="s">
        <v>2836</v>
      </c>
      <c r="G420" s="1853" t="s">
        <v>28</v>
      </c>
      <c r="H420" s="1853" t="s">
        <v>28</v>
      </c>
      <c r="I420" s="1853" t="s">
        <v>922</v>
      </c>
    </row>
    <row customHeight="1" ht="11.25">
      <c r="A421" s="1853" t="s">
        <v>2290</v>
      </c>
      <c r="B421" s="1853" t="s">
        <v>16</v>
      </c>
      <c r="C421" s="1853" t="s">
        <v>2871</v>
      </c>
      <c r="D421" s="1853" t="s">
        <v>2872</v>
      </c>
      <c r="E421" s="1853" t="s">
        <v>2873</v>
      </c>
      <c r="F421" s="1853" t="s">
        <v>2532</v>
      </c>
      <c r="G421" s="1853" t="s">
        <v>28</v>
      </c>
      <c r="H421" s="1853" t="s">
        <v>28</v>
      </c>
      <c r="I421" s="1853" t="s">
        <v>922</v>
      </c>
    </row>
    <row customHeight="1" ht="11.25">
      <c r="A422" s="1853" t="s">
        <v>2290</v>
      </c>
      <c r="B422" s="1853" t="s">
        <v>16</v>
      </c>
      <c r="C422" s="1853" t="s">
        <v>2874</v>
      </c>
      <c r="D422" s="1853" t="s">
        <v>2875</v>
      </c>
      <c r="E422" s="1853" t="s">
        <v>2876</v>
      </c>
      <c r="F422" s="1853" t="s">
        <v>2633</v>
      </c>
      <c r="G422" s="1853" t="s">
        <v>2877</v>
      </c>
      <c r="H422" s="1853" t="s">
        <v>28</v>
      </c>
      <c r="I422" s="1853" t="s">
        <v>922</v>
      </c>
    </row>
    <row customHeight="1" ht="11.25">
      <c r="A423" s="1853" t="s">
        <v>2290</v>
      </c>
      <c r="B423" s="1853" t="s">
        <v>16</v>
      </c>
      <c r="C423" s="1853" t="s">
        <v>2878</v>
      </c>
      <c r="D423" s="1853" t="s">
        <v>2879</v>
      </c>
      <c r="E423" s="1853" t="s">
        <v>2880</v>
      </c>
      <c r="F423" s="1853" t="s">
        <v>2787</v>
      </c>
      <c r="G423" s="1853" t="s">
        <v>2881</v>
      </c>
      <c r="H423" s="1853" t="s">
        <v>28</v>
      </c>
      <c r="I423" s="1853" t="s">
        <v>922</v>
      </c>
    </row>
    <row customHeight="1" ht="11.25">
      <c r="A424" s="1853" t="s">
        <v>2290</v>
      </c>
      <c r="B424" s="1853" t="s">
        <v>16</v>
      </c>
      <c r="C424" s="1853" t="s">
        <v>2882</v>
      </c>
      <c r="D424" s="1853" t="s">
        <v>2883</v>
      </c>
      <c r="E424" s="1853" t="s">
        <v>2884</v>
      </c>
      <c r="F424" s="1853" t="s">
        <v>2885</v>
      </c>
      <c r="G424" s="1853" t="s">
        <v>28</v>
      </c>
      <c r="H424" s="1853" t="s">
        <v>28</v>
      </c>
      <c r="I424" s="1853" t="s">
        <v>922</v>
      </c>
    </row>
    <row customHeight="1" ht="11.25">
      <c r="A425" s="1853" t="s">
        <v>2290</v>
      </c>
      <c r="B425" s="1853" t="s">
        <v>16</v>
      </c>
      <c r="C425" s="1853" t="s">
        <v>2886</v>
      </c>
      <c r="D425" s="1853" t="s">
        <v>2887</v>
      </c>
      <c r="E425" s="1853" t="s">
        <v>2888</v>
      </c>
      <c r="F425" s="1853" t="s">
        <v>2633</v>
      </c>
      <c r="G425" s="1853" t="s">
        <v>28</v>
      </c>
      <c r="H425" s="1853" t="s">
        <v>28</v>
      </c>
      <c r="I425" s="1853" t="s">
        <v>922</v>
      </c>
    </row>
    <row customHeight="1" ht="11.25">
      <c r="A426" s="1853" t="s">
        <v>2290</v>
      </c>
      <c r="B426" s="1853" t="s">
        <v>16</v>
      </c>
      <c r="C426" s="1853" t="s">
        <v>2468</v>
      </c>
      <c r="D426" s="1853" t="s">
        <v>2469</v>
      </c>
      <c r="E426" s="1853" t="s">
        <v>2470</v>
      </c>
      <c r="F426" s="1853" t="s">
        <v>2302</v>
      </c>
      <c r="G426" s="1853" t="s">
        <v>2471</v>
      </c>
      <c r="H426" s="1853" t="s">
        <v>28</v>
      </c>
      <c r="I426" s="1853" t="s">
        <v>922</v>
      </c>
    </row>
    <row customHeight="1" ht="11.25">
      <c r="A427" s="1853" t="s">
        <v>2290</v>
      </c>
      <c r="B427" s="1853" t="s">
        <v>16</v>
      </c>
      <c r="C427" s="1853" t="s">
        <v>2892</v>
      </c>
      <c r="D427" s="1853" t="s">
        <v>2893</v>
      </c>
      <c r="E427" s="1853" t="s">
        <v>2894</v>
      </c>
      <c r="F427" s="1853" t="s">
        <v>2398</v>
      </c>
      <c r="G427" s="1853" t="s">
        <v>28</v>
      </c>
      <c r="H427" s="1853" t="s">
        <v>28</v>
      </c>
      <c r="I427" s="1853" t="s">
        <v>922</v>
      </c>
    </row>
    <row customHeight="1" ht="11.25">
      <c r="A428" s="1853" t="s">
        <v>2290</v>
      </c>
      <c r="B428" s="1853" t="s">
        <v>16</v>
      </c>
      <c r="C428" s="1853" t="s">
        <v>2895</v>
      </c>
      <c r="D428" s="1853" t="s">
        <v>2896</v>
      </c>
      <c r="E428" s="1853" t="s">
        <v>2897</v>
      </c>
      <c r="F428" s="1853" t="s">
        <v>2898</v>
      </c>
      <c r="G428" s="1853" t="s">
        <v>2899</v>
      </c>
      <c r="H428" s="1853" t="s">
        <v>28</v>
      </c>
      <c r="I428" s="1853" t="s">
        <v>922</v>
      </c>
    </row>
    <row customHeight="1" ht="11.25">
      <c r="A429" s="1853" t="s">
        <v>2290</v>
      </c>
      <c r="B429" s="1853" t="s">
        <v>16</v>
      </c>
      <c r="C429" s="1853" t="s">
        <v>2900</v>
      </c>
      <c r="D429" s="1853" t="s">
        <v>557</v>
      </c>
      <c r="E429" s="1853" t="s">
        <v>2901</v>
      </c>
      <c r="F429" s="1853" t="s">
        <v>2532</v>
      </c>
      <c r="G429" s="1853" t="s">
        <v>28</v>
      </c>
      <c r="H429" s="1853" t="s">
        <v>28</v>
      </c>
      <c r="I429" s="1853" t="s">
        <v>922</v>
      </c>
    </row>
    <row customHeight="1" ht="11.25">
      <c r="A430" s="1853" t="s">
        <v>2290</v>
      </c>
      <c r="B430" s="1853" t="s">
        <v>16</v>
      </c>
      <c r="C430" s="1853" t="s">
        <v>2902</v>
      </c>
      <c r="D430" s="1853" t="s">
        <v>2903</v>
      </c>
      <c r="E430" s="1853" t="s">
        <v>2904</v>
      </c>
      <c r="F430" s="1853" t="s">
        <v>2898</v>
      </c>
      <c r="G430" s="1853" t="s">
        <v>2905</v>
      </c>
      <c r="H430" s="1853" t="s">
        <v>28</v>
      </c>
      <c r="I430" s="1853" t="s">
        <v>922</v>
      </c>
    </row>
    <row customHeight="1" ht="11.25">
      <c r="A431" s="1853" t="s">
        <v>2290</v>
      </c>
      <c r="B431" s="1853" t="s">
        <v>16</v>
      </c>
      <c r="C431" s="1853" t="s">
        <v>2906</v>
      </c>
      <c r="D431" s="1853" t="s">
        <v>2907</v>
      </c>
      <c r="E431" s="1853" t="s">
        <v>2908</v>
      </c>
      <c r="F431" s="1853" t="s">
        <v>2448</v>
      </c>
      <c r="G431" s="1853" t="s">
        <v>28</v>
      </c>
      <c r="H431" s="1853" t="s">
        <v>28</v>
      </c>
      <c r="I431" s="1853" t="s">
        <v>922</v>
      </c>
    </row>
    <row customHeight="1" ht="11.25">
      <c r="A432" s="1853" t="s">
        <v>2290</v>
      </c>
      <c r="B432" s="1853" t="s">
        <v>16</v>
      </c>
      <c r="C432" s="1853" t="s">
        <v>3102</v>
      </c>
      <c r="D432" s="1853" t="s">
        <v>3103</v>
      </c>
      <c r="E432" s="1853" t="s">
        <v>3104</v>
      </c>
      <c r="F432" s="1853" t="s">
        <v>2570</v>
      </c>
      <c r="G432" s="1853" t="s">
        <v>28</v>
      </c>
      <c r="H432" s="1853" t="s">
        <v>28</v>
      </c>
      <c r="I432" s="1853" t="s">
        <v>922</v>
      </c>
    </row>
    <row customHeight="1" ht="11.25">
      <c r="A433" s="1853" t="s">
        <v>2290</v>
      </c>
      <c r="B433" s="1853" t="s">
        <v>16</v>
      </c>
      <c r="C433" s="1853" t="s">
        <v>2472</v>
      </c>
      <c r="D433" s="1853" t="s">
        <v>2473</v>
      </c>
      <c r="E433" s="1853" t="s">
        <v>2474</v>
      </c>
      <c r="F433" s="1853" t="s">
        <v>2370</v>
      </c>
      <c r="G433" s="1853" t="s">
        <v>28</v>
      </c>
      <c r="H433" s="1853" t="s">
        <v>28</v>
      </c>
      <c r="I433" s="1853" t="s">
        <v>922</v>
      </c>
    </row>
    <row customHeight="1" ht="11.25">
      <c r="A434" s="1853" t="s">
        <v>2290</v>
      </c>
      <c r="B434" s="1853" t="s">
        <v>16</v>
      </c>
      <c r="C434" s="1853" t="s">
        <v>2475</v>
      </c>
      <c r="D434" s="1853" t="s">
        <v>2476</v>
      </c>
      <c r="E434" s="1853" t="s">
        <v>2362</v>
      </c>
      <c r="F434" s="1853" t="s">
        <v>2477</v>
      </c>
      <c r="G434" s="1853" t="s">
        <v>28</v>
      </c>
      <c r="H434" s="1853" t="s">
        <v>28</v>
      </c>
      <c r="I434" s="1853" t="s">
        <v>922</v>
      </c>
    </row>
    <row customHeight="1" ht="11.25">
      <c r="A435" s="1853" t="s">
        <v>2290</v>
      </c>
      <c r="B435" s="1853" t="s">
        <v>16</v>
      </c>
      <c r="C435" s="1853" t="s">
        <v>2478</v>
      </c>
      <c r="D435" s="1853" t="s">
        <v>2479</v>
      </c>
      <c r="E435" s="1853" t="s">
        <v>2376</v>
      </c>
      <c r="F435" s="1853" t="s">
        <v>2318</v>
      </c>
      <c r="G435" s="1853" t="s">
        <v>2480</v>
      </c>
      <c r="H435" s="1853" t="s">
        <v>28</v>
      </c>
      <c r="I435" s="1853" t="s">
        <v>922</v>
      </c>
    </row>
    <row customHeight="1" ht="11.25">
      <c r="A436" s="1853" t="s">
        <v>2290</v>
      </c>
      <c r="B436" s="1853" t="s">
        <v>16</v>
      </c>
      <c r="C436" s="1853" t="s">
        <v>2909</v>
      </c>
      <c r="D436" s="1853" t="s">
        <v>2910</v>
      </c>
      <c r="E436" s="1853" t="s">
        <v>2911</v>
      </c>
      <c r="F436" s="1853" t="s">
        <v>2499</v>
      </c>
      <c r="G436" s="1853" t="s">
        <v>28</v>
      </c>
      <c r="H436" s="1853" t="s">
        <v>28</v>
      </c>
      <c r="I436" s="1853" t="s">
        <v>922</v>
      </c>
    </row>
    <row customHeight="1" ht="11.25">
      <c r="A437" s="1853" t="s">
        <v>2290</v>
      </c>
      <c r="B437" s="1853" t="s">
        <v>16</v>
      </c>
      <c r="C437" s="1853" t="s">
        <v>3105</v>
      </c>
      <c r="D437" s="1853" t="s">
        <v>3106</v>
      </c>
      <c r="E437" s="1853" t="s">
        <v>3107</v>
      </c>
      <c r="F437" s="1853" t="s">
        <v>3108</v>
      </c>
      <c r="G437" s="1853" t="s">
        <v>28</v>
      </c>
      <c r="H437" s="1853" t="s">
        <v>28</v>
      </c>
      <c r="I437" s="1853" t="s">
        <v>922</v>
      </c>
    </row>
    <row customHeight="1" ht="11.25">
      <c r="A438" s="1853" t="s">
        <v>2290</v>
      </c>
      <c r="B438" s="1853" t="s">
        <v>16</v>
      </c>
      <c r="C438" s="1853" t="s">
        <v>2915</v>
      </c>
      <c r="D438" s="1853" t="s">
        <v>2916</v>
      </c>
      <c r="E438" s="1853" t="s">
        <v>2917</v>
      </c>
      <c r="F438" s="1853" t="s">
        <v>2898</v>
      </c>
      <c r="G438" s="1853" t="s">
        <v>28</v>
      </c>
      <c r="H438" s="1853" t="s">
        <v>28</v>
      </c>
      <c r="I438" s="1853" t="s">
        <v>922</v>
      </c>
    </row>
    <row customHeight="1" ht="11.25">
      <c r="A439" s="1853" t="s">
        <v>2290</v>
      </c>
      <c r="B439" s="1853" t="s">
        <v>16</v>
      </c>
      <c r="C439" s="1853" t="s">
        <v>3109</v>
      </c>
      <c r="D439" s="1853" t="s">
        <v>3110</v>
      </c>
      <c r="E439" s="1853" t="s">
        <v>3111</v>
      </c>
      <c r="F439" s="1853" t="s">
        <v>2430</v>
      </c>
      <c r="G439" s="1853" t="s">
        <v>28</v>
      </c>
      <c r="H439" s="1853" t="s">
        <v>28</v>
      </c>
      <c r="I439" s="1853" t="s">
        <v>922</v>
      </c>
    </row>
    <row customHeight="1" ht="11.25">
      <c r="A440" s="1853" t="s">
        <v>2290</v>
      </c>
      <c r="B440" s="1853" t="s">
        <v>16</v>
      </c>
      <c r="C440" s="1853" t="s">
        <v>2918</v>
      </c>
      <c r="D440" s="1853" t="s">
        <v>2919</v>
      </c>
      <c r="E440" s="1853" t="s">
        <v>2920</v>
      </c>
      <c r="F440" s="1853" t="s">
        <v>2532</v>
      </c>
      <c r="G440" s="1853" t="s">
        <v>2921</v>
      </c>
      <c r="H440" s="1853" t="s">
        <v>28</v>
      </c>
      <c r="I440" s="1853" t="s">
        <v>922</v>
      </c>
    </row>
    <row customHeight="1" ht="11.25">
      <c r="A441" s="1853" t="s">
        <v>2290</v>
      </c>
      <c r="B441" s="1853" t="s">
        <v>16</v>
      </c>
      <c r="C441" s="1853" t="s">
        <v>2922</v>
      </c>
      <c r="D441" s="1853" t="s">
        <v>2923</v>
      </c>
      <c r="E441" s="1853" t="s">
        <v>2924</v>
      </c>
      <c r="F441" s="1853" t="s">
        <v>2318</v>
      </c>
      <c r="G441" s="1853" t="s">
        <v>28</v>
      </c>
      <c r="H441" s="1853" t="s">
        <v>28</v>
      </c>
      <c r="I441" s="1853" t="s">
        <v>922</v>
      </c>
    </row>
    <row customHeight="1" ht="11.25">
      <c r="A442" s="1853" t="s">
        <v>2290</v>
      </c>
      <c r="B442" s="1853" t="s">
        <v>16</v>
      </c>
      <c r="C442" s="1853" t="s">
        <v>2925</v>
      </c>
      <c r="D442" s="1853" t="s">
        <v>2926</v>
      </c>
      <c r="E442" s="1853" t="s">
        <v>2927</v>
      </c>
      <c r="F442" s="1853" t="s">
        <v>2898</v>
      </c>
      <c r="G442" s="1853" t="s">
        <v>28</v>
      </c>
      <c r="H442" s="1853" t="s">
        <v>28</v>
      </c>
      <c r="I442" s="1853" t="s">
        <v>922</v>
      </c>
    </row>
    <row customHeight="1" ht="11.25">
      <c r="A443" s="1853" t="s">
        <v>2290</v>
      </c>
      <c r="B443" s="1853" t="s">
        <v>16</v>
      </c>
      <c r="C443" s="1853" t="s">
        <v>2932</v>
      </c>
      <c r="D443" s="1853" t="s">
        <v>2933</v>
      </c>
      <c r="E443" s="1853" t="s">
        <v>2934</v>
      </c>
      <c r="F443" s="1853" t="s">
        <v>2810</v>
      </c>
      <c r="G443" s="1853" t="s">
        <v>28</v>
      </c>
      <c r="H443" s="1853" t="s">
        <v>28</v>
      </c>
      <c r="I443" s="1853" t="s">
        <v>922</v>
      </c>
    </row>
    <row customHeight="1" ht="11.25">
      <c r="A444" s="1853" t="s">
        <v>2290</v>
      </c>
      <c r="B444" s="1853" t="s">
        <v>16</v>
      </c>
      <c r="C444" s="1853" t="s">
        <v>2935</v>
      </c>
      <c r="D444" s="1853" t="s">
        <v>2936</v>
      </c>
      <c r="E444" s="1853" t="s">
        <v>2937</v>
      </c>
      <c r="F444" s="1853" t="s">
        <v>2898</v>
      </c>
      <c r="G444" s="1853" t="s">
        <v>28</v>
      </c>
      <c r="H444" s="1853" t="s">
        <v>28</v>
      </c>
      <c r="I444" s="1853" t="s">
        <v>922</v>
      </c>
    </row>
    <row customHeight="1" ht="11.25">
      <c r="A445" s="1853" t="s">
        <v>2290</v>
      </c>
      <c r="B445" s="1853" t="s">
        <v>16</v>
      </c>
      <c r="C445" s="1853" t="s">
        <v>2938</v>
      </c>
      <c r="D445" s="1853" t="s">
        <v>2939</v>
      </c>
      <c r="E445" s="1853" t="s">
        <v>2940</v>
      </c>
      <c r="F445" s="1853" t="s">
        <v>2570</v>
      </c>
      <c r="G445" s="1853" t="s">
        <v>28</v>
      </c>
      <c r="H445" s="1853" t="s">
        <v>28</v>
      </c>
      <c r="I445" s="1853" t="s">
        <v>922</v>
      </c>
    </row>
    <row customHeight="1" ht="11.25">
      <c r="A446" s="1853" t="s">
        <v>2290</v>
      </c>
      <c r="B446" s="1853" t="s">
        <v>16</v>
      </c>
      <c r="C446" s="1853" t="s">
        <v>2941</v>
      </c>
      <c r="D446" s="1853" t="s">
        <v>2939</v>
      </c>
      <c r="E446" s="1853" t="s">
        <v>2942</v>
      </c>
      <c r="F446" s="1853" t="s">
        <v>2459</v>
      </c>
      <c r="G446" s="1853" t="s">
        <v>2943</v>
      </c>
      <c r="H446" s="1853" t="s">
        <v>28</v>
      </c>
      <c r="I446" s="1853" t="s">
        <v>922</v>
      </c>
    </row>
    <row customHeight="1" ht="11.25">
      <c r="A447" s="1853" t="s">
        <v>2290</v>
      </c>
      <c r="B447" s="1853" t="s">
        <v>16</v>
      </c>
      <c r="C447" s="1853" t="s">
        <v>2944</v>
      </c>
      <c r="D447" s="1853" t="s">
        <v>2945</v>
      </c>
      <c r="E447" s="1853" t="s">
        <v>2946</v>
      </c>
      <c r="F447" s="1853" t="s">
        <v>2898</v>
      </c>
      <c r="G447" s="1853" t="s">
        <v>2947</v>
      </c>
      <c r="H447" s="1853" t="s">
        <v>28</v>
      </c>
      <c r="I447" s="1853" t="s">
        <v>922</v>
      </c>
    </row>
    <row customHeight="1" ht="11.25">
      <c r="A448" s="1853" t="s">
        <v>2290</v>
      </c>
      <c r="B448" s="1853" t="s">
        <v>16</v>
      </c>
      <c r="C448" s="1853" t="s">
        <v>2951</v>
      </c>
      <c r="D448" s="1853" t="s">
        <v>2952</v>
      </c>
      <c r="E448" s="1853" t="s">
        <v>2953</v>
      </c>
      <c r="F448" s="1853" t="s">
        <v>2527</v>
      </c>
      <c r="G448" s="1853" t="s">
        <v>28</v>
      </c>
      <c r="H448" s="1853" t="s">
        <v>28</v>
      </c>
      <c r="I448" s="1853" t="s">
        <v>922</v>
      </c>
    </row>
    <row customHeight="1" ht="11.25">
      <c r="A449" s="1853" t="s">
        <v>2290</v>
      </c>
      <c r="B449" s="1853" t="s">
        <v>16</v>
      </c>
      <c r="C449" s="1853" t="s">
        <v>2954</v>
      </c>
      <c r="D449" s="1853" t="s">
        <v>2955</v>
      </c>
      <c r="E449" s="1853" t="s">
        <v>2956</v>
      </c>
      <c r="F449" s="1853" t="s">
        <v>2438</v>
      </c>
      <c r="G449" s="1853" t="s">
        <v>28</v>
      </c>
      <c r="H449" s="1853" t="s">
        <v>28</v>
      </c>
      <c r="I449" s="1853" t="s">
        <v>922</v>
      </c>
    </row>
    <row customHeight="1" ht="11.25">
      <c r="A450" s="1853" t="s">
        <v>2290</v>
      </c>
      <c r="B450" s="1853" t="s">
        <v>16</v>
      </c>
      <c r="C450" s="1853" t="s">
        <v>2509</v>
      </c>
      <c r="D450" s="1853" t="s">
        <v>2510</v>
      </c>
      <c r="E450" s="1853" t="s">
        <v>2511</v>
      </c>
      <c r="F450" s="1853" t="s">
        <v>2448</v>
      </c>
      <c r="G450" s="1853" t="s">
        <v>28</v>
      </c>
      <c r="H450" s="1853" t="s">
        <v>28</v>
      </c>
      <c r="I450" s="1853" t="s">
        <v>922</v>
      </c>
    </row>
    <row customHeight="1" ht="11.25">
      <c r="A451" s="1853" t="s">
        <v>2290</v>
      </c>
      <c r="B451" s="1853" t="s">
        <v>16</v>
      </c>
      <c r="C451" s="1853" t="s">
        <v>2964</v>
      </c>
      <c r="D451" s="1853" t="s">
        <v>2965</v>
      </c>
      <c r="E451" s="1853" t="s">
        <v>2966</v>
      </c>
      <c r="F451" s="1853" t="s">
        <v>2491</v>
      </c>
      <c r="G451" s="1853" t="s">
        <v>28</v>
      </c>
      <c r="H451" s="1853" t="s">
        <v>28</v>
      </c>
      <c r="I451" s="1853" t="s">
        <v>922</v>
      </c>
    </row>
    <row customHeight="1" ht="11.25">
      <c r="A452" s="1853" t="s">
        <v>2290</v>
      </c>
      <c r="B452" s="1853" t="s">
        <v>16</v>
      </c>
      <c r="C452" s="1853" t="s">
        <v>3112</v>
      </c>
      <c r="D452" s="1853" t="s">
        <v>3113</v>
      </c>
      <c r="E452" s="1853" t="s">
        <v>3114</v>
      </c>
      <c r="F452" s="1853" t="s">
        <v>2931</v>
      </c>
      <c r="G452" s="1853" t="s">
        <v>28</v>
      </c>
      <c r="H452" s="1853" t="s">
        <v>28</v>
      </c>
      <c r="I452" s="1853" t="s">
        <v>922</v>
      </c>
    </row>
    <row customHeight="1" ht="11.25">
      <c r="A453" s="1853" t="s">
        <v>2290</v>
      </c>
      <c r="B453" s="1853" t="s">
        <v>16</v>
      </c>
      <c r="C453" s="1853" t="s">
        <v>3115</v>
      </c>
      <c r="D453" s="1853" t="s">
        <v>3116</v>
      </c>
      <c r="E453" s="1853" t="s">
        <v>3117</v>
      </c>
      <c r="F453" s="1853" t="s">
        <v>2448</v>
      </c>
      <c r="G453" s="1853" t="s">
        <v>3118</v>
      </c>
      <c r="H453" s="1853" t="s">
        <v>28</v>
      </c>
      <c r="I453" s="1853" t="s">
        <v>922</v>
      </c>
    </row>
    <row customHeight="1" ht="11.25">
      <c r="A454" s="1853" t="s">
        <v>2290</v>
      </c>
      <c r="B454" s="1853" t="s">
        <v>16</v>
      </c>
      <c r="C454" s="1853" t="s">
        <v>2970</v>
      </c>
      <c r="D454" s="1853" t="s">
        <v>2971</v>
      </c>
      <c r="E454" s="1853" t="s">
        <v>2972</v>
      </c>
      <c r="F454" s="1853" t="s">
        <v>2499</v>
      </c>
      <c r="G454" s="1853" t="s">
        <v>28</v>
      </c>
      <c r="H454" s="1853" t="s">
        <v>28</v>
      </c>
      <c r="I454" s="1853" t="s">
        <v>922</v>
      </c>
    </row>
    <row customHeight="1" ht="11.25">
      <c r="A455" s="1853" t="s">
        <v>2290</v>
      </c>
      <c r="B455" s="1853" t="s">
        <v>16</v>
      </c>
      <c r="C455" s="1853" t="s">
        <v>2977</v>
      </c>
      <c r="D455" s="1853" t="s">
        <v>2978</v>
      </c>
      <c r="E455" s="1853" t="s">
        <v>2979</v>
      </c>
      <c r="F455" s="1853" t="s">
        <v>2766</v>
      </c>
      <c r="G455" s="1853" t="s">
        <v>28</v>
      </c>
      <c r="H455" s="1853" t="s">
        <v>28</v>
      </c>
      <c r="I455" s="1853" t="s">
        <v>922</v>
      </c>
    </row>
    <row customHeight="1" ht="11.25">
      <c r="A456" s="1853" t="s">
        <v>2290</v>
      </c>
      <c r="B456" s="1853" t="s">
        <v>16</v>
      </c>
      <c r="C456" s="1853" t="s">
        <v>2980</v>
      </c>
      <c r="D456" s="1853" t="s">
        <v>553</v>
      </c>
      <c r="E456" s="1853" t="s">
        <v>2981</v>
      </c>
      <c r="F456" s="1853" t="s">
        <v>2326</v>
      </c>
      <c r="G456" s="1853" t="s">
        <v>28</v>
      </c>
      <c r="H456" s="1853" t="s">
        <v>28</v>
      </c>
      <c r="I456" s="1853" t="s">
        <v>922</v>
      </c>
    </row>
    <row customHeight="1" ht="11.25">
      <c r="A457" s="1853" t="s">
        <v>2290</v>
      </c>
      <c r="B457" s="1853" t="s">
        <v>16</v>
      </c>
      <c r="C457" s="1853" t="s">
        <v>2982</v>
      </c>
      <c r="D457" s="1853" t="s">
        <v>2983</v>
      </c>
      <c r="E457" s="1853" t="s">
        <v>2984</v>
      </c>
      <c r="F457" s="1853" t="s">
        <v>2326</v>
      </c>
      <c r="G457" s="1853" t="s">
        <v>28</v>
      </c>
      <c r="H457" s="1853" t="s">
        <v>28</v>
      </c>
      <c r="I457" s="1853" t="s">
        <v>922</v>
      </c>
    </row>
    <row customHeight="1" ht="11.25">
      <c r="A458" s="1853" t="s">
        <v>2290</v>
      </c>
      <c r="B458" s="1853" t="s">
        <v>16</v>
      </c>
      <c r="C458" s="1853" t="s">
        <v>2985</v>
      </c>
      <c r="D458" s="1853" t="s">
        <v>2986</v>
      </c>
      <c r="E458" s="1853" t="s">
        <v>2987</v>
      </c>
      <c r="F458" s="1853" t="s">
        <v>2430</v>
      </c>
      <c r="G458" s="1853" t="s">
        <v>28</v>
      </c>
      <c r="H458" s="1853" t="s">
        <v>28</v>
      </c>
      <c r="I458" s="1853" t="s">
        <v>922</v>
      </c>
    </row>
    <row customHeight="1" ht="11.25">
      <c r="A459" s="1853" t="s">
        <v>2290</v>
      </c>
      <c r="B459" s="1853" t="s">
        <v>16</v>
      </c>
      <c r="C459" s="1853" t="s">
        <v>2544</v>
      </c>
      <c r="D459" s="1853" t="s">
        <v>2545</v>
      </c>
      <c r="E459" s="1853" t="s">
        <v>2546</v>
      </c>
      <c r="F459" s="1853" t="s">
        <v>2438</v>
      </c>
      <c r="G459" s="1853" t="s">
        <v>28</v>
      </c>
      <c r="H459" s="1853" t="s">
        <v>28</v>
      </c>
      <c r="I459" s="1853" t="s">
        <v>922</v>
      </c>
    </row>
    <row customHeight="1" ht="11.25">
      <c r="A460" s="1853" t="s">
        <v>2290</v>
      </c>
      <c r="B460" s="1853" t="s">
        <v>16</v>
      </c>
      <c r="C460" s="1853" t="s">
        <v>3000</v>
      </c>
      <c r="D460" s="1853" t="s">
        <v>3001</v>
      </c>
      <c r="E460" s="1853" t="s">
        <v>3002</v>
      </c>
      <c r="F460" s="1853" t="s">
        <v>2898</v>
      </c>
      <c r="G460" s="1853" t="s">
        <v>28</v>
      </c>
      <c r="H460" s="1853" t="s">
        <v>28</v>
      </c>
      <c r="I460" s="1853" t="s">
        <v>922</v>
      </c>
    </row>
    <row customHeight="1" ht="11.25">
      <c r="A461" s="1853" t="s">
        <v>2290</v>
      </c>
      <c r="B461" s="1853" t="s">
        <v>16</v>
      </c>
      <c r="C461" s="1853" t="s">
        <v>3003</v>
      </c>
      <c r="D461" s="1853" t="s">
        <v>3004</v>
      </c>
      <c r="E461" s="1853" t="s">
        <v>3005</v>
      </c>
      <c r="F461" s="1853" t="s">
        <v>2898</v>
      </c>
      <c r="G461" s="1853" t="s">
        <v>3006</v>
      </c>
      <c r="H461" s="1853" t="s">
        <v>28</v>
      </c>
      <c r="I461" s="1853" t="s">
        <v>922</v>
      </c>
    </row>
    <row customHeight="1" ht="11.25">
      <c r="A462" s="1853" t="s">
        <v>2290</v>
      </c>
      <c r="B462" s="1853" t="s">
        <v>16</v>
      </c>
      <c r="C462" s="1853" t="s">
        <v>3007</v>
      </c>
      <c r="D462" s="1853" t="s">
        <v>3008</v>
      </c>
      <c r="E462" s="1853" t="s">
        <v>3009</v>
      </c>
      <c r="F462" s="1853" t="s">
        <v>2491</v>
      </c>
      <c r="G462" s="1853" t="s">
        <v>3010</v>
      </c>
      <c r="H462" s="1853" t="s">
        <v>28</v>
      </c>
      <c r="I462" s="1853" t="s">
        <v>922</v>
      </c>
    </row>
    <row customHeight="1" ht="11.25">
      <c r="A463" s="1853" t="s">
        <v>2290</v>
      </c>
      <c r="B463" s="1853" t="s">
        <v>16</v>
      </c>
      <c r="C463" s="1853" t="s">
        <v>3011</v>
      </c>
      <c r="D463" s="1853" t="s">
        <v>3012</v>
      </c>
      <c r="E463" s="1853" t="s">
        <v>3013</v>
      </c>
      <c r="F463" s="1853" t="s">
        <v>3014</v>
      </c>
      <c r="G463" s="1853" t="s">
        <v>28</v>
      </c>
      <c r="H463" s="1853" t="s">
        <v>28</v>
      </c>
      <c r="I463" s="1853" t="s">
        <v>922</v>
      </c>
    </row>
    <row customHeight="1" ht="11.25">
      <c r="A464" s="1853" t="s">
        <v>2290</v>
      </c>
      <c r="B464" s="1853" t="s">
        <v>16</v>
      </c>
      <c r="C464" s="1853" t="s">
        <v>3015</v>
      </c>
      <c r="D464" s="1853" t="s">
        <v>3016</v>
      </c>
      <c r="E464" s="1853" t="s">
        <v>3017</v>
      </c>
      <c r="F464" s="1853" t="s">
        <v>2438</v>
      </c>
      <c r="G464" s="1853" t="s">
        <v>28</v>
      </c>
      <c r="H464" s="1853" t="s">
        <v>28</v>
      </c>
      <c r="I464" s="1853" t="s">
        <v>922</v>
      </c>
    </row>
    <row customHeight="1" ht="11.25">
      <c r="A465" s="1853" t="s">
        <v>2290</v>
      </c>
      <c r="B465" s="1853" t="s">
        <v>16</v>
      </c>
      <c r="C465" s="1853" t="s">
        <v>3119</v>
      </c>
      <c r="D465" s="1853" t="s">
        <v>3120</v>
      </c>
      <c r="E465" s="1853" t="s">
        <v>3121</v>
      </c>
      <c r="F465" s="1853" t="s">
        <v>2499</v>
      </c>
      <c r="G465" s="1853" t="s">
        <v>28</v>
      </c>
      <c r="H465" s="1853" t="s">
        <v>28</v>
      </c>
      <c r="I465" s="1853" t="s">
        <v>922</v>
      </c>
    </row>
    <row customHeight="1" ht="11.25">
      <c r="A466" s="1853" t="s">
        <v>2290</v>
      </c>
      <c r="B466" s="1853" t="s">
        <v>16</v>
      </c>
      <c r="C466" s="1853" t="s">
        <v>3018</v>
      </c>
      <c r="D466" s="1853" t="s">
        <v>3019</v>
      </c>
      <c r="E466" s="1853" t="s">
        <v>3020</v>
      </c>
      <c r="F466" s="1853" t="s">
        <v>2766</v>
      </c>
      <c r="G466" s="1853" t="s">
        <v>28</v>
      </c>
      <c r="H466" s="1853" t="s">
        <v>28</v>
      </c>
      <c r="I466" s="1853" t="s">
        <v>922</v>
      </c>
    </row>
    <row customHeight="1" ht="11.25">
      <c r="A467" s="1853" t="s">
        <v>2290</v>
      </c>
      <c r="B467" s="1853" t="s">
        <v>16</v>
      </c>
      <c r="C467" s="1853" t="s">
        <v>3122</v>
      </c>
      <c r="D467" s="1853" t="s">
        <v>3123</v>
      </c>
      <c r="E467" s="1853" t="s">
        <v>3124</v>
      </c>
      <c r="F467" s="1853" t="s">
        <v>3125</v>
      </c>
      <c r="G467" s="1853" t="s">
        <v>28</v>
      </c>
      <c r="H467" s="1853" t="s">
        <v>28</v>
      </c>
      <c r="I467" s="1853" t="s">
        <v>922</v>
      </c>
    </row>
    <row customHeight="1" ht="11.25">
      <c r="A468" s="1853" t="s">
        <v>2290</v>
      </c>
      <c r="B468" s="1853" t="s">
        <v>16</v>
      </c>
      <c r="C468" s="1853" t="s">
        <v>3126</v>
      </c>
      <c r="D468" s="1853" t="s">
        <v>3127</v>
      </c>
      <c r="E468" s="1853" t="s">
        <v>3128</v>
      </c>
      <c r="F468" s="1853" t="s">
        <v>2326</v>
      </c>
      <c r="G468" s="1853" t="s">
        <v>3129</v>
      </c>
      <c r="H468" s="1853" t="s">
        <v>28</v>
      </c>
      <c r="I468" s="1853" t="s">
        <v>922</v>
      </c>
    </row>
    <row customHeight="1" ht="11.25">
      <c r="A469" s="1853" t="s">
        <v>2290</v>
      </c>
      <c r="B469" s="1853" t="s">
        <v>16</v>
      </c>
      <c r="C469" s="1853" t="s">
        <v>3021</v>
      </c>
      <c r="D469" s="1853" t="s">
        <v>3022</v>
      </c>
      <c r="E469" s="1853" t="s">
        <v>3023</v>
      </c>
      <c r="F469" s="1853" t="s">
        <v>2430</v>
      </c>
      <c r="G469" s="1853" t="s">
        <v>28</v>
      </c>
      <c r="H469" s="1853" t="s">
        <v>28</v>
      </c>
      <c r="I469" s="1853" t="s">
        <v>922</v>
      </c>
    </row>
    <row customHeight="1" ht="11.25">
      <c r="A470" s="1853" t="s">
        <v>2290</v>
      </c>
      <c r="B470" s="1853" t="s">
        <v>16</v>
      </c>
      <c r="C470" s="1853" t="s">
        <v>2572</v>
      </c>
      <c r="D470" s="1853" t="s">
        <v>2573</v>
      </c>
      <c r="E470" s="1853" t="s">
        <v>2574</v>
      </c>
      <c r="F470" s="1853" t="s">
        <v>2398</v>
      </c>
      <c r="G470" s="1853" t="s">
        <v>28</v>
      </c>
      <c r="H470" s="1853" t="s">
        <v>28</v>
      </c>
      <c r="I470" s="1853" t="s">
        <v>922</v>
      </c>
    </row>
    <row customHeight="1" ht="11.25">
      <c r="A471" s="1853" t="s">
        <v>2290</v>
      </c>
      <c r="B471" s="1853" t="s">
        <v>16</v>
      </c>
      <c r="C471" s="1853" t="s">
        <v>3027</v>
      </c>
      <c r="D471" s="1853" t="s">
        <v>558</v>
      </c>
      <c r="E471" s="1853" t="s">
        <v>3028</v>
      </c>
      <c r="F471" s="1853" t="s">
        <v>2326</v>
      </c>
      <c r="G471" s="1853" t="s">
        <v>28</v>
      </c>
      <c r="H471" s="1853" t="s">
        <v>28</v>
      </c>
      <c r="I471" s="1853" t="s">
        <v>922</v>
      </c>
    </row>
    <row customHeight="1" ht="11.25">
      <c r="A472" s="1853" t="s">
        <v>2290</v>
      </c>
      <c r="B472" s="1853" t="s">
        <v>16</v>
      </c>
      <c r="C472" s="1853" t="s">
        <v>3130</v>
      </c>
      <c r="D472" s="1853" t="s">
        <v>3131</v>
      </c>
      <c r="E472" s="1853" t="s">
        <v>3132</v>
      </c>
      <c r="F472" s="1853" t="s">
        <v>2491</v>
      </c>
      <c r="G472" s="1853" t="s">
        <v>28</v>
      </c>
      <c r="H472" s="1853" t="s">
        <v>28</v>
      </c>
      <c r="I472" s="1853" t="s">
        <v>922</v>
      </c>
    </row>
    <row customHeight="1" ht="11.25">
      <c r="A473" s="1853" t="s">
        <v>2290</v>
      </c>
      <c r="B473" s="1853" t="s">
        <v>16</v>
      </c>
      <c r="C473" s="1853" t="s">
        <v>3133</v>
      </c>
      <c r="D473" s="1853" t="s">
        <v>3134</v>
      </c>
      <c r="E473" s="1853" t="s">
        <v>3135</v>
      </c>
      <c r="F473" s="1853" t="s">
        <v>2766</v>
      </c>
      <c r="G473" s="1853" t="s">
        <v>28</v>
      </c>
      <c r="H473" s="1853" t="s">
        <v>28</v>
      </c>
      <c r="I473" s="1853" t="s">
        <v>922</v>
      </c>
    </row>
    <row customHeight="1" ht="11.25">
      <c r="A474" s="1853" t="s">
        <v>2290</v>
      </c>
      <c r="B474" s="1853" t="s">
        <v>16</v>
      </c>
      <c r="C474" s="1853" t="s">
        <v>3029</v>
      </c>
      <c r="D474" s="1853" t="s">
        <v>3030</v>
      </c>
      <c r="E474" s="1853" t="s">
        <v>3031</v>
      </c>
      <c r="F474" s="1853" t="s">
        <v>2430</v>
      </c>
      <c r="G474" s="1853" t="s">
        <v>28</v>
      </c>
      <c r="H474" s="1853" t="s">
        <v>28</v>
      </c>
      <c r="I474" s="1853" t="s">
        <v>922</v>
      </c>
    </row>
    <row customHeight="1" ht="11.25">
      <c r="A475" s="1853" t="s">
        <v>2290</v>
      </c>
      <c r="B475" s="1853" t="s">
        <v>16</v>
      </c>
      <c r="C475" s="1853" t="s">
        <v>3032</v>
      </c>
      <c r="D475" s="1853" t="s">
        <v>3033</v>
      </c>
      <c r="E475" s="1853" t="s">
        <v>3034</v>
      </c>
      <c r="F475" s="1853" t="s">
        <v>2430</v>
      </c>
      <c r="G475" s="1853" t="s">
        <v>3035</v>
      </c>
      <c r="H475" s="1853" t="s">
        <v>28</v>
      </c>
      <c r="I475" s="1853" t="s">
        <v>922</v>
      </c>
    </row>
    <row customHeight="1" ht="11.25">
      <c r="A476" s="1853" t="s">
        <v>2290</v>
      </c>
      <c r="B476" s="1853" t="s">
        <v>16</v>
      </c>
      <c r="C476" s="1853" t="s">
        <v>3136</v>
      </c>
      <c r="D476" s="1853" t="s">
        <v>3137</v>
      </c>
      <c r="E476" s="1853" t="s">
        <v>3138</v>
      </c>
      <c r="F476" s="1853" t="s">
        <v>2570</v>
      </c>
      <c r="G476" s="1853" t="s">
        <v>2480</v>
      </c>
      <c r="H476" s="1853" t="s">
        <v>28</v>
      </c>
      <c r="I476" s="1853" t="s">
        <v>922</v>
      </c>
    </row>
    <row customHeight="1" ht="11.25">
      <c r="A477" s="1853" t="s">
        <v>2290</v>
      </c>
      <c r="B477" s="1853" t="s">
        <v>16</v>
      </c>
      <c r="C477" s="1853" t="s">
        <v>3036</v>
      </c>
      <c r="D477" s="1853" t="s">
        <v>3037</v>
      </c>
      <c r="E477" s="1853" t="s">
        <v>3038</v>
      </c>
      <c r="F477" s="1853" t="s">
        <v>2339</v>
      </c>
      <c r="G477" s="1853" t="s">
        <v>3039</v>
      </c>
      <c r="H477" s="1853" t="s">
        <v>28</v>
      </c>
      <c r="I477" s="1853" t="s">
        <v>922</v>
      </c>
    </row>
    <row customHeight="1" ht="11.25">
      <c r="A478" s="1853" t="s">
        <v>2290</v>
      </c>
      <c r="B478" s="1853" t="s">
        <v>16</v>
      </c>
      <c r="C478" s="1853" t="s">
        <v>3139</v>
      </c>
      <c r="D478" s="1853" t="s">
        <v>3140</v>
      </c>
      <c r="E478" s="1853" t="s">
        <v>3141</v>
      </c>
      <c r="F478" s="1853" t="s">
        <v>2532</v>
      </c>
      <c r="G478" s="1853" t="s">
        <v>28</v>
      </c>
      <c r="H478" s="1853" t="s">
        <v>28</v>
      </c>
      <c r="I478" s="1853" t="s">
        <v>922</v>
      </c>
    </row>
    <row customHeight="1" ht="11.25">
      <c r="A479" s="1853" t="s">
        <v>2290</v>
      </c>
      <c r="B479" s="1853" t="s">
        <v>16</v>
      </c>
      <c r="C479" s="1853" t="s">
        <v>2655</v>
      </c>
      <c r="D479" s="1853" t="s">
        <v>2656</v>
      </c>
      <c r="E479" s="1853" t="s">
        <v>2657</v>
      </c>
      <c r="F479" s="1853" t="s">
        <v>2326</v>
      </c>
      <c r="G479" s="1853" t="s">
        <v>2658</v>
      </c>
      <c r="H479" s="1853" t="s">
        <v>28</v>
      </c>
      <c r="I479" s="1853" t="s">
        <v>922</v>
      </c>
    </row>
    <row customHeight="1" ht="11.25">
      <c r="A480" s="1853" t="s">
        <v>2290</v>
      </c>
      <c r="B480" s="1853" t="s">
        <v>16</v>
      </c>
      <c r="C480" s="1853" t="s">
        <v>3058</v>
      </c>
      <c r="D480" s="1853" t="s">
        <v>3059</v>
      </c>
      <c r="E480" s="1853" t="s">
        <v>3060</v>
      </c>
      <c r="F480" s="1853" t="s">
        <v>3061</v>
      </c>
      <c r="G480" s="1853" t="s">
        <v>28</v>
      </c>
      <c r="H480" s="1853" t="s">
        <v>28</v>
      </c>
      <c r="I480" s="1853" t="s">
        <v>922</v>
      </c>
    </row>
    <row customHeight="1" ht="11.25">
      <c r="A481" s="1853" t="s">
        <v>2290</v>
      </c>
      <c r="B481" s="1853" t="s">
        <v>16</v>
      </c>
      <c r="C481" s="1853" t="s">
        <v>2668</v>
      </c>
      <c r="D481" s="1853" t="s">
        <v>2669</v>
      </c>
      <c r="E481" s="1853" t="s">
        <v>2670</v>
      </c>
      <c r="F481" s="1853" t="s">
        <v>2343</v>
      </c>
      <c r="G481" s="1853" t="s">
        <v>28</v>
      </c>
      <c r="H481" s="1853" t="s">
        <v>28</v>
      </c>
      <c r="I481" s="1853" t="s">
        <v>922</v>
      </c>
    </row>
    <row customHeight="1" ht="11.25">
      <c r="A482" s="1853" t="s">
        <v>2290</v>
      </c>
      <c r="B482" s="1853" t="s">
        <v>16</v>
      </c>
      <c r="C482" s="1853" t="s">
        <v>3062</v>
      </c>
      <c r="D482" s="1853" t="s">
        <v>3063</v>
      </c>
      <c r="E482" s="1853" t="s">
        <v>3064</v>
      </c>
      <c r="F482" s="1853" t="s">
        <v>2339</v>
      </c>
      <c r="G482" s="1853" t="s">
        <v>28</v>
      </c>
      <c r="H482" s="1853" t="s">
        <v>28</v>
      </c>
      <c r="I482" s="1853" t="s">
        <v>922</v>
      </c>
    </row>
    <row customHeight="1" ht="11.25">
      <c r="A483" s="1853" t="s">
        <v>2290</v>
      </c>
      <c r="B483" s="1853" t="s">
        <v>16</v>
      </c>
      <c r="C483" s="1853" t="s">
        <v>3089</v>
      </c>
      <c r="D483" s="1853" t="s">
        <v>3090</v>
      </c>
      <c r="E483" s="1853" t="s">
        <v>3091</v>
      </c>
      <c r="F483" s="1853" t="s">
        <v>2438</v>
      </c>
      <c r="G483" s="1853" t="s">
        <v>28</v>
      </c>
      <c r="H483" s="1853" t="s">
        <v>28</v>
      </c>
      <c r="I483" s="1853" t="s">
        <v>922</v>
      </c>
    </row>
    <row customHeight="1" ht="11.25">
      <c r="A484" s="1853" t="s">
        <v>2290</v>
      </c>
      <c r="B484" s="1853" t="s">
        <v>16</v>
      </c>
      <c r="C484" s="1853" t="s">
        <v>2693</v>
      </c>
      <c r="D484" s="1853" t="s">
        <v>2694</v>
      </c>
      <c r="E484" s="1853" t="s">
        <v>2695</v>
      </c>
      <c r="F484" s="1853" t="s">
        <v>2696</v>
      </c>
      <c r="G484" s="1853" t="s">
        <v>28</v>
      </c>
      <c r="H484" s="1853" t="s">
        <v>28</v>
      </c>
      <c r="I484" s="1853" t="s">
        <v>922</v>
      </c>
    </row>
    <row customHeight="1" ht="11.25">
      <c r="A485" s="1853" t="s">
        <v>2290</v>
      </c>
      <c r="B485" s="1853" t="s">
        <v>16</v>
      </c>
      <c r="C485" s="1853" t="s">
        <v>3092</v>
      </c>
      <c r="D485" s="1853" t="s">
        <v>3093</v>
      </c>
      <c r="E485" s="1853" t="s">
        <v>3094</v>
      </c>
      <c r="F485" s="1853" t="s">
        <v>3095</v>
      </c>
      <c r="G485" s="1853" t="s">
        <v>28</v>
      </c>
      <c r="H485" s="1853" t="s">
        <v>28</v>
      </c>
      <c r="I485" s="1853" t="s">
        <v>922</v>
      </c>
    </row>
    <row customHeight="1" ht="11.25">
      <c r="A486" s="1853" t="s">
        <v>2290</v>
      </c>
      <c r="B486" s="1853" t="s">
        <v>16</v>
      </c>
      <c r="C486" s="1853" t="s">
        <v>2697</v>
      </c>
      <c r="D486" s="1853" t="s">
        <v>2698</v>
      </c>
      <c r="E486" s="1853" t="s">
        <v>2699</v>
      </c>
      <c r="F486" s="1853" t="s">
        <v>2700</v>
      </c>
      <c r="G486" s="1853" t="s">
        <v>28</v>
      </c>
      <c r="H486" s="1853" t="s">
        <v>28</v>
      </c>
      <c r="I486" s="1853" t="s">
        <v>922</v>
      </c>
    </row>
    <row customHeight="1" ht="11.25">
      <c r="A487" s="1853" t="s">
        <v>2290</v>
      </c>
      <c r="B487" s="1853" t="s">
        <v>16</v>
      </c>
      <c r="C487" s="1853" t="s">
        <v>2701</v>
      </c>
      <c r="D487" s="1853" t="s">
        <v>2702</v>
      </c>
      <c r="E487" s="1853" t="s">
        <v>2703</v>
      </c>
      <c r="F487" s="1853" t="s">
        <v>2491</v>
      </c>
      <c r="G487" s="1853" t="s">
        <v>28</v>
      </c>
      <c r="H487" s="1853" t="s">
        <v>28</v>
      </c>
      <c r="I487" s="1853" t="s">
        <v>922</v>
      </c>
    </row>
    <row customHeight="1" ht="11.25">
      <c r="A488" s="1853" t="s">
        <v>2290</v>
      </c>
      <c r="B488" s="1853" t="s">
        <v>16</v>
      </c>
      <c r="C488" s="1853" t="s">
        <v>2704</v>
      </c>
      <c r="D488" s="1853" t="s">
        <v>2705</v>
      </c>
      <c r="E488" s="1853" t="s">
        <v>2706</v>
      </c>
      <c r="F488" s="1853" t="s">
        <v>2499</v>
      </c>
      <c r="G488" s="1853" t="s">
        <v>28</v>
      </c>
      <c r="H488" s="1853" t="s">
        <v>28</v>
      </c>
      <c r="I488" s="1853" t="s">
        <v>922</v>
      </c>
    </row>
    <row customHeight="1" ht="11.25">
      <c r="A489" s="1853" t="s">
        <v>2290</v>
      </c>
      <c r="B489" s="1853" t="s">
        <v>16</v>
      </c>
      <c r="C489" s="1853" t="s">
        <v>2707</v>
      </c>
      <c r="D489" s="1853" t="s">
        <v>2708</v>
      </c>
      <c r="E489" s="1853" t="s">
        <v>2709</v>
      </c>
      <c r="F489" s="1853" t="s">
        <v>2318</v>
      </c>
      <c r="G489" s="1853" t="s">
        <v>28</v>
      </c>
      <c r="H489" s="1853" t="s">
        <v>28</v>
      </c>
      <c r="I489" s="1853" t="s">
        <v>922</v>
      </c>
    </row>
    <row customHeight="1" ht="11.25">
      <c r="A490" s="1853" t="s">
        <v>2290</v>
      </c>
      <c r="B490" s="1853" t="s">
        <v>16</v>
      </c>
      <c r="C490" s="1853" t="s">
        <v>3142</v>
      </c>
      <c r="D490" s="1853" t="s">
        <v>3143</v>
      </c>
      <c r="E490" s="1853" t="s">
        <v>3144</v>
      </c>
      <c r="F490" s="1853" t="s">
        <v>2318</v>
      </c>
      <c r="G490" s="1853" t="s">
        <v>28</v>
      </c>
      <c r="H490" s="1853" t="s">
        <v>28</v>
      </c>
      <c r="I490" s="1853" t="s">
        <v>922</v>
      </c>
    </row>
    <row customHeight="1" ht="11.25">
      <c r="A491" s="1853" t="s">
        <v>2290</v>
      </c>
      <c r="B491" s="1853" t="s">
        <v>16</v>
      </c>
      <c r="C491" s="1853" t="s">
        <v>2710</v>
      </c>
      <c r="D491" s="1853" t="s">
        <v>2711</v>
      </c>
      <c r="E491" s="1853" t="s">
        <v>2712</v>
      </c>
      <c r="F491" s="1853" t="s">
        <v>2633</v>
      </c>
      <c r="G491" s="1853" t="s">
        <v>2713</v>
      </c>
      <c r="H491" s="1853" t="s">
        <v>28</v>
      </c>
      <c r="I491" s="1853" t="s">
        <v>922</v>
      </c>
    </row>
    <row customHeight="1" ht="11.25">
      <c r="A492" s="1853" t="s">
        <v>2290</v>
      </c>
      <c r="B492" s="1853" t="s">
        <v>16</v>
      </c>
      <c r="C492" s="1853" t="s">
        <v>2734</v>
      </c>
      <c r="D492" s="1853" t="s">
        <v>2735</v>
      </c>
      <c r="E492" s="1853" t="s">
        <v>2736</v>
      </c>
      <c r="F492" s="1853" t="s">
        <v>2737</v>
      </c>
      <c r="G492" s="1853" t="s">
        <v>2738</v>
      </c>
      <c r="H492" s="1853" t="s">
        <v>28</v>
      </c>
      <c r="I492" s="1853" t="s">
        <v>922</v>
      </c>
    </row>
    <row customHeight="1" ht="11.25">
      <c r="A493" s="1853" t="s">
        <v>2290</v>
      </c>
      <c r="B493" s="1853" t="s">
        <v>16</v>
      </c>
      <c r="C493" s="1853" t="s">
        <v>2739</v>
      </c>
      <c r="D493" s="1853" t="s">
        <v>2740</v>
      </c>
      <c r="E493" s="1853" t="s">
        <v>2699</v>
      </c>
      <c r="F493" s="1853" t="s">
        <v>2741</v>
      </c>
      <c r="G493" s="1853" t="s">
        <v>28</v>
      </c>
      <c r="H493" s="1853" t="s">
        <v>28</v>
      </c>
      <c r="I493" s="1853" t="s">
        <v>922</v>
      </c>
    </row>
    <row customHeight="1" ht="11.25">
      <c r="A494" s="1853" t="s">
        <v>2290</v>
      </c>
      <c r="B494" s="1853" t="s">
        <v>16</v>
      </c>
      <c r="C494" s="1853" t="s">
        <v>2745</v>
      </c>
      <c r="D494" s="1853" t="s">
        <v>2746</v>
      </c>
      <c r="E494" s="1853" t="s">
        <v>2747</v>
      </c>
      <c r="F494" s="1853" t="s">
        <v>2748</v>
      </c>
      <c r="G494" s="1853" t="s">
        <v>2749</v>
      </c>
      <c r="H494" s="1853" t="s">
        <v>28</v>
      </c>
      <c r="I494" s="1853" t="s">
        <v>922</v>
      </c>
    </row>
    <row customHeight="1" ht="11.25">
      <c r="A495" s="1853" t="s">
        <v>2290</v>
      </c>
      <c r="B495" s="1853" t="s">
        <v>16</v>
      </c>
      <c r="C495" s="1853" t="s">
        <v>2750</v>
      </c>
      <c r="D495" s="1853" t="s">
        <v>2751</v>
      </c>
      <c r="E495" s="1853" t="s">
        <v>2752</v>
      </c>
      <c r="F495" s="1853" t="s">
        <v>2339</v>
      </c>
      <c r="G495" s="1853" t="s">
        <v>28</v>
      </c>
      <c r="H495" s="1853" t="s">
        <v>28</v>
      </c>
      <c r="I495" s="1853" t="s">
        <v>922</v>
      </c>
    </row>
    <row customHeight="1" ht="11.25">
      <c r="A496" s="1853" t="s">
        <v>2290</v>
      </c>
      <c r="B496" s="1853" t="s">
        <v>16</v>
      </c>
      <c r="C496" s="1853" t="s">
        <v>2775</v>
      </c>
      <c r="D496" s="1853" t="s">
        <v>2776</v>
      </c>
      <c r="E496" s="1853" t="s">
        <v>2777</v>
      </c>
      <c r="F496" s="1853" t="s">
        <v>2430</v>
      </c>
      <c r="G496" s="1853" t="s">
        <v>28</v>
      </c>
      <c r="H496" s="1853" t="s">
        <v>28</v>
      </c>
      <c r="I496" s="1853" t="s">
        <v>1663</v>
      </c>
    </row>
    <row customHeight="1" ht="11.25">
      <c r="A497" s="1853" t="s">
        <v>2290</v>
      </c>
      <c r="B497" s="1853" t="s">
        <v>16</v>
      </c>
      <c r="C497" s="1853" t="s">
        <v>3145</v>
      </c>
      <c r="D497" s="1853" t="s">
        <v>3146</v>
      </c>
      <c r="E497" s="1853" t="s">
        <v>3147</v>
      </c>
      <c r="F497" s="1853" t="s">
        <v>591</v>
      </c>
      <c r="G497" s="1853" t="s">
        <v>28</v>
      </c>
      <c r="H497" s="1853" t="s">
        <v>28</v>
      </c>
      <c r="I497" s="1853" t="s">
        <v>1663</v>
      </c>
    </row>
    <row customHeight="1" ht="11.25">
      <c r="A498" s="1853" t="s">
        <v>2290</v>
      </c>
      <c r="B498" s="1853" t="s">
        <v>16</v>
      </c>
      <c r="C498" s="1853" t="s">
        <v>28</v>
      </c>
      <c r="D498" s="1853" t="s">
        <v>2425</v>
      </c>
      <c r="E498" s="1853" t="s">
        <v>2426</v>
      </c>
      <c r="F498" s="1853" t="s">
        <v>2339</v>
      </c>
      <c r="G498" s="1853" t="s">
        <v>28</v>
      </c>
      <c r="H498" s="1853" t="s">
        <v>28</v>
      </c>
      <c r="I498" s="1853" t="s">
        <v>1663</v>
      </c>
    </row>
    <row customHeight="1" ht="11.25">
      <c r="A499" s="1853" t="s">
        <v>2290</v>
      </c>
      <c r="B499" s="1853" t="s">
        <v>16</v>
      </c>
      <c r="C499" s="1853" t="s">
        <v>3148</v>
      </c>
      <c r="D499" s="1853" t="s">
        <v>3149</v>
      </c>
      <c r="E499" s="1853" t="s">
        <v>3150</v>
      </c>
      <c r="F499" s="1853" t="s">
        <v>2532</v>
      </c>
      <c r="G499" s="1853" t="s">
        <v>3151</v>
      </c>
      <c r="H499" s="1853" t="s">
        <v>28</v>
      </c>
      <c r="I499" s="1853" t="s">
        <v>1663</v>
      </c>
    </row>
    <row customHeight="1" ht="11.25">
      <c r="A500" s="1853" t="s">
        <v>2290</v>
      </c>
      <c r="B500" s="1853" t="s">
        <v>16</v>
      </c>
      <c r="C500" s="1853" t="s">
        <v>3152</v>
      </c>
      <c r="D500" s="1853" t="s">
        <v>3153</v>
      </c>
      <c r="E500" s="1853" t="s">
        <v>3154</v>
      </c>
      <c r="F500" s="1853" t="s">
        <v>2326</v>
      </c>
      <c r="G500" s="1853" t="s">
        <v>28</v>
      </c>
      <c r="H500" s="1853" t="s">
        <v>28</v>
      </c>
      <c r="I500" s="1853" t="s">
        <v>1663</v>
      </c>
    </row>
    <row customHeight="1" ht="11.25">
      <c r="A501" s="1853" t="s">
        <v>2290</v>
      </c>
      <c r="B501" s="1853" t="s">
        <v>16</v>
      </c>
      <c r="C501" s="1853" t="s">
        <v>3155</v>
      </c>
      <c r="D501" s="1853" t="s">
        <v>3156</v>
      </c>
      <c r="E501" s="1853" t="s">
        <v>3157</v>
      </c>
      <c r="F501" s="1853" t="s">
        <v>2448</v>
      </c>
      <c r="G501" s="1853" t="s">
        <v>3158</v>
      </c>
      <c r="H501" s="1853" t="s">
        <v>28</v>
      </c>
      <c r="I501" s="1853" t="s">
        <v>1663</v>
      </c>
    </row>
    <row customHeight="1" ht="11.25">
      <c r="A502" s="1853" t="s">
        <v>2290</v>
      </c>
      <c r="B502" s="1853" t="s">
        <v>16</v>
      </c>
      <c r="C502" s="1853" t="s">
        <v>3159</v>
      </c>
      <c r="D502" s="1853" t="s">
        <v>3160</v>
      </c>
      <c r="E502" s="1853" t="s">
        <v>3161</v>
      </c>
      <c r="F502" s="1853" t="s">
        <v>3061</v>
      </c>
      <c r="G502" s="1853" t="s">
        <v>3158</v>
      </c>
      <c r="H502" s="1853" t="s">
        <v>28</v>
      </c>
      <c r="I502" s="1853" t="s">
        <v>1663</v>
      </c>
    </row>
    <row customHeight="1" ht="11.25">
      <c r="A503" s="1853" t="s">
        <v>2290</v>
      </c>
      <c r="B503" s="1853" t="s">
        <v>16</v>
      </c>
      <c r="C503" s="1853" t="s">
        <v>3162</v>
      </c>
      <c r="D503" s="1853" t="s">
        <v>3163</v>
      </c>
      <c r="E503" s="1853" t="s">
        <v>3164</v>
      </c>
      <c r="F503" s="1853" t="s">
        <v>3165</v>
      </c>
      <c r="G503" s="1853" t="s">
        <v>3166</v>
      </c>
      <c r="H503" s="1853" t="s">
        <v>28</v>
      </c>
      <c r="I503" s="1853" t="s">
        <v>1663</v>
      </c>
    </row>
    <row customHeight="1" ht="11.25">
      <c r="A504" s="1853" t="s">
        <v>2290</v>
      </c>
      <c r="B504" s="1853" t="s">
        <v>16</v>
      </c>
      <c r="C504" s="1853" t="s">
        <v>3167</v>
      </c>
      <c r="D504" s="1853" t="s">
        <v>3168</v>
      </c>
      <c r="E504" s="1853" t="s">
        <v>3169</v>
      </c>
      <c r="F504" s="1853" t="s">
        <v>3170</v>
      </c>
      <c r="G504" s="1853" t="s">
        <v>28</v>
      </c>
      <c r="H504" s="1853" t="s">
        <v>28</v>
      </c>
      <c r="I504" s="1853" t="s">
        <v>1663</v>
      </c>
    </row>
    <row customHeight="1" ht="11.25">
      <c r="A505" s="1853" t="s">
        <v>2290</v>
      </c>
      <c r="B505" s="1853" t="s">
        <v>16</v>
      </c>
      <c r="C505" s="1853" t="s">
        <v>3171</v>
      </c>
      <c r="D505" s="1853" t="s">
        <v>3172</v>
      </c>
      <c r="E505" s="1853" t="s">
        <v>3173</v>
      </c>
      <c r="F505" s="1853" t="s">
        <v>2339</v>
      </c>
      <c r="G505" s="1853" t="s">
        <v>3174</v>
      </c>
      <c r="H505" s="1853" t="s">
        <v>28</v>
      </c>
      <c r="I505" s="1853" t="s">
        <v>1663</v>
      </c>
    </row>
    <row customHeight="1" ht="11.25">
      <c r="A506" s="1853" t="s">
        <v>2290</v>
      </c>
      <c r="B506" s="1853" t="s">
        <v>16</v>
      </c>
      <c r="C506" s="1853" t="s">
        <v>3175</v>
      </c>
      <c r="D506" s="1853" t="s">
        <v>3176</v>
      </c>
      <c r="E506" s="1853" t="s">
        <v>3177</v>
      </c>
      <c r="F506" s="1853" t="s">
        <v>2491</v>
      </c>
      <c r="G506" s="1853" t="s">
        <v>28</v>
      </c>
      <c r="H506" s="1853" t="s">
        <v>28</v>
      </c>
      <c r="I506" s="1853" t="s">
        <v>1663</v>
      </c>
    </row>
    <row customHeight="1" ht="11.25">
      <c r="A507" s="1853" t="s">
        <v>2290</v>
      </c>
      <c r="B507" s="1853" t="s">
        <v>16</v>
      </c>
      <c r="C507" s="1853" t="s">
        <v>3178</v>
      </c>
      <c r="D507" s="1853" t="s">
        <v>3179</v>
      </c>
      <c r="E507" s="1853" t="s">
        <v>3180</v>
      </c>
      <c r="F507" s="1853" t="s">
        <v>3181</v>
      </c>
      <c r="G507" s="1853" t="s">
        <v>3182</v>
      </c>
      <c r="H507" s="1853" t="s">
        <v>28</v>
      </c>
      <c r="I507" s="1853" t="s">
        <v>1663</v>
      </c>
    </row>
    <row customHeight="1" ht="11.25">
      <c r="A508" s="1853" t="s">
        <v>2290</v>
      </c>
      <c r="B508" s="1853" t="s">
        <v>16</v>
      </c>
      <c r="C508" s="1853" t="s">
        <v>3183</v>
      </c>
      <c r="D508" s="1853" t="s">
        <v>3184</v>
      </c>
      <c r="E508" s="1853" t="s">
        <v>3185</v>
      </c>
      <c r="F508" s="1853" t="s">
        <v>2491</v>
      </c>
      <c r="G508" s="1853" t="s">
        <v>28</v>
      </c>
      <c r="H508" s="1853" t="s">
        <v>28</v>
      </c>
      <c r="I508" s="1853" t="s">
        <v>1663</v>
      </c>
    </row>
    <row customHeight="1" ht="11.25">
      <c r="A509" s="1853" t="s">
        <v>2290</v>
      </c>
      <c r="B509" s="1853" t="s">
        <v>16</v>
      </c>
      <c r="C509" s="1853" t="s">
        <v>3186</v>
      </c>
      <c r="D509" s="1853" t="s">
        <v>3187</v>
      </c>
      <c r="E509" s="1853" t="s">
        <v>3188</v>
      </c>
      <c r="F509" s="1853" t="s">
        <v>3189</v>
      </c>
      <c r="G509" s="1853" t="s">
        <v>28</v>
      </c>
      <c r="H509" s="1853" t="s">
        <v>28</v>
      </c>
      <c r="I509" s="1853" t="s">
        <v>1663</v>
      </c>
    </row>
    <row customHeight="1" ht="11.25">
      <c r="A510" s="1853" t="s">
        <v>2290</v>
      </c>
      <c r="B510" s="1853" t="s">
        <v>16</v>
      </c>
      <c r="C510" s="1853" t="s">
        <v>3058</v>
      </c>
      <c r="D510" s="1853" t="s">
        <v>3059</v>
      </c>
      <c r="E510" s="1853" t="s">
        <v>3060</v>
      </c>
      <c r="F510" s="1853" t="s">
        <v>3061</v>
      </c>
      <c r="G510" s="1853" t="s">
        <v>28</v>
      </c>
      <c r="H510" s="1853" t="s">
        <v>28</v>
      </c>
      <c r="I510" s="1853" t="s">
        <v>1663</v>
      </c>
    </row>
    <row customHeight="1" ht="11.25">
      <c r="A511" s="1853" t="s">
        <v>2290</v>
      </c>
      <c r="B511" s="1853" t="s">
        <v>16</v>
      </c>
      <c r="C511" s="1853" t="s">
        <v>2750</v>
      </c>
      <c r="D511" s="1853" t="s">
        <v>2751</v>
      </c>
      <c r="E511" s="1853" t="s">
        <v>2752</v>
      </c>
      <c r="F511" s="1853" t="s">
        <v>2339</v>
      </c>
      <c r="G511" s="1853" t="s">
        <v>28</v>
      </c>
      <c r="H511" s="1853" t="s">
        <v>28</v>
      </c>
      <c r="I511" s="1853" t="s">
        <v>1663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BF1C9-A978-A585-F0CC-7CCA98F38F28}" mc:Ignorable="x14ac xr xr2 xr3">
  <sheetPr>
    <tabColor rgb="FFFFCC99"/>
  </sheetPr>
  <dimension ref="A1:G104"/>
  <sheetViews>
    <sheetView topLeftCell="A1" showGridLines="0" workbookViewId="0">
      <selection activeCell="A1" sqref="A1"/>
    </sheetView>
  </sheetViews>
  <sheetFormatPr customHeight="1" defaultRowHeight="11.25"/>
  <cols>
    <col min="1" max="1" style="1853" width="9.140625"/>
  </cols>
  <sheetData>
    <row customHeight="1" ht="11.25">
      <c r="A1" s="376" t="s">
        <v>3190</v>
      </c>
      <c r="B1" s="67" t="s">
        <v>3191</v>
      </c>
      <c r="C1" s="67" t="s">
        <v>3192</v>
      </c>
      <c r="D1" s="67" t="s">
        <v>3193</v>
      </c>
      <c r="E1" s="65" t="s">
        <v>3194</v>
      </c>
      <c r="F1" s="65" t="s">
        <v>3195</v>
      </c>
      <c r="G1" s="65" t="s">
        <v>3196</v>
      </c>
    </row>
    <row customHeight="1" ht="11.25">
      <c r="A2" s="376" t="s">
        <v>16</v>
      </c>
      <c r="B2" s="0" t="s">
        <v>3197</v>
      </c>
      <c r="C2" s="0" t="s">
        <v>3198</v>
      </c>
      <c r="D2" s="0" t="s">
        <v>3197</v>
      </c>
      <c r="E2" s="0" t="s">
        <v>3198</v>
      </c>
      <c r="F2" s="0" t="s">
        <v>3199</v>
      </c>
      <c r="G2" s="0" t="s">
        <v>110</v>
      </c>
    </row>
    <row customHeight="1" ht="11.25">
      <c r="A3" s="376" t="s">
        <v>16</v>
      </c>
      <c r="B3" s="0" t="s">
        <v>3197</v>
      </c>
      <c r="C3" s="0" t="s">
        <v>3198</v>
      </c>
      <c r="D3" s="0" t="s">
        <v>3200</v>
      </c>
      <c r="E3" s="0" t="s">
        <v>3201</v>
      </c>
      <c r="F3" s="0" t="s">
        <v>3202</v>
      </c>
      <c r="G3" s="0" t="s">
        <v>111</v>
      </c>
    </row>
    <row customHeight="1" ht="11.25">
      <c r="A4" s="376" t="s">
        <v>16</v>
      </c>
      <c r="B4" s="0" t="s">
        <v>3197</v>
      </c>
      <c r="C4" s="0" t="s">
        <v>3198</v>
      </c>
      <c r="D4" s="0" t="s">
        <v>3203</v>
      </c>
      <c r="E4" s="0" t="s">
        <v>3204</v>
      </c>
      <c r="F4" s="0" t="s">
        <v>3202</v>
      </c>
      <c r="G4" s="0" t="s">
        <v>91</v>
      </c>
    </row>
    <row customHeight="1" ht="11.25">
      <c r="A5" s="376" t="s">
        <v>16</v>
      </c>
      <c r="B5" s="0" t="s">
        <v>3197</v>
      </c>
      <c r="C5" s="0" t="s">
        <v>3198</v>
      </c>
      <c r="D5" s="0" t="s">
        <v>3205</v>
      </c>
      <c r="E5" s="0" t="s">
        <v>3206</v>
      </c>
      <c r="F5" s="0" t="s">
        <v>3207</v>
      </c>
      <c r="G5" s="0" t="s">
        <v>92</v>
      </c>
    </row>
    <row customHeight="1" ht="11.25">
      <c r="A6" s="376" t="s">
        <v>16</v>
      </c>
      <c r="B6" s="0" t="s">
        <v>3208</v>
      </c>
      <c r="C6" s="0" t="s">
        <v>3209</v>
      </c>
      <c r="D6" s="0" t="s">
        <v>3208</v>
      </c>
      <c r="E6" s="0" t="s">
        <v>3209</v>
      </c>
      <c r="F6" s="0" t="s">
        <v>3199</v>
      </c>
      <c r="G6" s="0" t="s">
        <v>112</v>
      </c>
    </row>
    <row customHeight="1" ht="11.25">
      <c r="A7" s="376" t="s">
        <v>16</v>
      </c>
      <c r="B7" s="0" t="s">
        <v>3208</v>
      </c>
      <c r="C7" s="0" t="s">
        <v>3209</v>
      </c>
      <c r="D7" s="0" t="s">
        <v>3210</v>
      </c>
      <c r="E7" s="0" t="s">
        <v>3211</v>
      </c>
      <c r="F7" s="0" t="s">
        <v>3212</v>
      </c>
      <c r="G7" s="0" t="s">
        <v>93</v>
      </c>
    </row>
    <row customHeight="1" ht="11.25">
      <c r="A8" s="376" t="s">
        <v>16</v>
      </c>
      <c r="B8" s="0" t="s">
        <v>3208</v>
      </c>
      <c r="C8" s="0" t="s">
        <v>3209</v>
      </c>
      <c r="D8" s="0" t="s">
        <v>3213</v>
      </c>
      <c r="E8" s="0" t="s">
        <v>3214</v>
      </c>
      <c r="F8" s="0" t="s">
        <v>3202</v>
      </c>
      <c r="G8" s="0" t="s">
        <v>94</v>
      </c>
    </row>
    <row customHeight="1" ht="11.25">
      <c r="A9" s="376" t="s">
        <v>16</v>
      </c>
      <c r="B9" s="0" t="s">
        <v>3208</v>
      </c>
      <c r="C9" s="0" t="s">
        <v>3209</v>
      </c>
      <c r="D9" s="0" t="s">
        <v>3215</v>
      </c>
      <c r="E9" s="0" t="s">
        <v>3216</v>
      </c>
      <c r="F9" s="0" t="s">
        <v>3202</v>
      </c>
      <c r="G9" s="0" t="s">
        <v>113</v>
      </c>
    </row>
    <row customHeight="1" ht="11.25">
      <c r="A10" s="376" t="s">
        <v>16</v>
      </c>
      <c r="B10" s="0" t="s">
        <v>3217</v>
      </c>
      <c r="C10" s="0" t="s">
        <v>3218</v>
      </c>
      <c r="D10" s="0" t="s">
        <v>3219</v>
      </c>
      <c r="E10" s="0" t="s">
        <v>3220</v>
      </c>
      <c r="F10" s="0" t="s">
        <v>3202</v>
      </c>
      <c r="G10" s="0" t="s">
        <v>149</v>
      </c>
    </row>
    <row customHeight="1" ht="11.25">
      <c r="A11" s="376" t="s">
        <v>16</v>
      </c>
      <c r="B11" s="0" t="s">
        <v>3217</v>
      </c>
      <c r="C11" s="0" t="s">
        <v>3218</v>
      </c>
      <c r="D11" s="0" t="s">
        <v>3221</v>
      </c>
      <c r="E11" s="0" t="s">
        <v>3222</v>
      </c>
      <c r="F11" s="0" t="s">
        <v>3202</v>
      </c>
      <c r="G11" s="0" t="s">
        <v>150</v>
      </c>
    </row>
    <row customHeight="1" ht="11.25">
      <c r="A12" s="376" t="s">
        <v>16</v>
      </c>
      <c r="B12" s="0" t="s">
        <v>3217</v>
      </c>
      <c r="C12" s="0" t="s">
        <v>3218</v>
      </c>
      <c r="D12" s="0" t="s">
        <v>3217</v>
      </c>
      <c r="E12" s="0" t="s">
        <v>3218</v>
      </c>
      <c r="F12" s="0" t="s">
        <v>3199</v>
      </c>
      <c r="G12" s="0" t="s">
        <v>151</v>
      </c>
    </row>
    <row customHeight="1" ht="11.25">
      <c r="A13" s="376" t="s">
        <v>16</v>
      </c>
      <c r="B13" s="0" t="s">
        <v>3217</v>
      </c>
      <c r="C13" s="0" t="s">
        <v>3218</v>
      </c>
      <c r="D13" s="0" t="s">
        <v>3223</v>
      </c>
      <c r="E13" s="0" t="s">
        <v>3224</v>
      </c>
      <c r="F13" s="0" t="s">
        <v>3212</v>
      </c>
      <c r="G13" s="0" t="s">
        <v>152</v>
      </c>
    </row>
    <row customHeight="1" ht="11.25">
      <c r="A14" s="376" t="s">
        <v>16</v>
      </c>
      <c r="B14" s="0" t="s">
        <v>3217</v>
      </c>
      <c r="C14" s="0" t="s">
        <v>3218</v>
      </c>
      <c r="D14" s="0" t="s">
        <v>3225</v>
      </c>
      <c r="E14" s="0" t="s">
        <v>3226</v>
      </c>
      <c r="F14" s="0" t="s">
        <v>3202</v>
      </c>
      <c r="G14" s="0" t="s">
        <v>153</v>
      </c>
    </row>
    <row customHeight="1" ht="11.25">
      <c r="A15" s="376" t="s">
        <v>16</v>
      </c>
      <c r="B15" s="0" t="s">
        <v>3217</v>
      </c>
      <c r="C15" s="0" t="s">
        <v>3218</v>
      </c>
      <c r="D15" s="0" t="s">
        <v>3227</v>
      </c>
      <c r="E15" s="0" t="s">
        <v>3228</v>
      </c>
      <c r="F15" s="0" t="s">
        <v>3202</v>
      </c>
      <c r="G15" s="0" t="s">
        <v>154</v>
      </c>
    </row>
    <row customHeight="1" ht="11.25">
      <c r="A16" s="376" t="s">
        <v>16</v>
      </c>
      <c r="B16" s="0" t="s">
        <v>3229</v>
      </c>
      <c r="C16" s="0" t="s">
        <v>3230</v>
      </c>
      <c r="D16" s="0" t="s">
        <v>3229</v>
      </c>
      <c r="E16" s="0" t="s">
        <v>3230</v>
      </c>
      <c r="F16" s="0" t="s">
        <v>3199</v>
      </c>
      <c r="G16" s="0" t="s">
        <v>1507</v>
      </c>
    </row>
    <row customHeight="1" ht="11.25">
      <c r="A17" s="376" t="s">
        <v>16</v>
      </c>
      <c r="B17" s="0" t="s">
        <v>3229</v>
      </c>
      <c r="C17" s="0" t="s">
        <v>3230</v>
      </c>
      <c r="D17" s="0" t="s">
        <v>3231</v>
      </c>
      <c r="E17" s="0" t="s">
        <v>3232</v>
      </c>
      <c r="F17" s="0" t="s">
        <v>3212</v>
      </c>
      <c r="G17" s="0" t="s">
        <v>1513</v>
      </c>
    </row>
    <row customHeight="1" ht="11.25">
      <c r="A18" s="376" t="s">
        <v>16</v>
      </c>
      <c r="B18" s="0" t="s">
        <v>3229</v>
      </c>
      <c r="C18" s="0" t="s">
        <v>3230</v>
      </c>
      <c r="D18" s="0" t="s">
        <v>3233</v>
      </c>
      <c r="E18" s="0" t="s">
        <v>3234</v>
      </c>
      <c r="F18" s="0" t="s">
        <v>3202</v>
      </c>
      <c r="G18" s="0" t="s">
        <v>1525</v>
      </c>
    </row>
    <row customHeight="1" ht="11.25">
      <c r="A19" s="376" t="s">
        <v>16</v>
      </c>
      <c r="B19" s="0" t="s">
        <v>3229</v>
      </c>
      <c r="C19" s="0" t="s">
        <v>3230</v>
      </c>
      <c r="D19" s="0" t="s">
        <v>3235</v>
      </c>
      <c r="E19" s="0" t="s">
        <v>3236</v>
      </c>
      <c r="F19" s="0" t="s">
        <v>3202</v>
      </c>
      <c r="G19" s="0" t="s">
        <v>1539</v>
      </c>
    </row>
    <row customHeight="1" ht="11.25">
      <c r="A20" s="376" t="s">
        <v>16</v>
      </c>
      <c r="B20" s="0" t="s">
        <v>3229</v>
      </c>
      <c r="C20" s="0" t="s">
        <v>3230</v>
      </c>
      <c r="D20" s="0" t="s">
        <v>3237</v>
      </c>
      <c r="E20" s="0" t="s">
        <v>3238</v>
      </c>
      <c r="F20" s="0" t="s">
        <v>3202</v>
      </c>
      <c r="G20" s="0" t="s">
        <v>1551</v>
      </c>
    </row>
    <row customHeight="1" ht="11.25">
      <c r="A21" s="376" t="s">
        <v>16</v>
      </c>
      <c r="B21" s="0" t="s">
        <v>3239</v>
      </c>
      <c r="C21" s="0" t="s">
        <v>3240</v>
      </c>
      <c r="D21" s="0" t="s">
        <v>3239</v>
      </c>
      <c r="E21" s="0" t="s">
        <v>3240</v>
      </c>
      <c r="F21" s="0" t="s">
        <v>3199</v>
      </c>
      <c r="G21" s="0" t="s">
        <v>1560</v>
      </c>
    </row>
    <row customHeight="1" ht="11.25">
      <c r="A22" s="376" t="s">
        <v>16</v>
      </c>
      <c r="B22" s="0" t="s">
        <v>3239</v>
      </c>
      <c r="C22" s="0" t="s">
        <v>3240</v>
      </c>
      <c r="D22" s="0" t="s">
        <v>3241</v>
      </c>
      <c r="E22" s="0" t="s">
        <v>3242</v>
      </c>
      <c r="F22" s="0" t="s">
        <v>3202</v>
      </c>
      <c r="G22" s="0" t="s">
        <v>1576</v>
      </c>
    </row>
    <row customHeight="1" ht="11.25">
      <c r="A23" s="376" t="s">
        <v>16</v>
      </c>
      <c r="B23" s="0" t="s">
        <v>3239</v>
      </c>
      <c r="C23" s="0" t="s">
        <v>3240</v>
      </c>
      <c r="D23" s="0" t="s">
        <v>3243</v>
      </c>
      <c r="E23" s="0" t="s">
        <v>3244</v>
      </c>
      <c r="F23" s="0" t="s">
        <v>3207</v>
      </c>
      <c r="G23" s="0" t="s">
        <v>1583</v>
      </c>
    </row>
    <row customHeight="1" ht="11.25">
      <c r="A24" s="376" t="s">
        <v>16</v>
      </c>
      <c r="B24" s="0" t="s">
        <v>3239</v>
      </c>
      <c r="C24" s="0" t="s">
        <v>3240</v>
      </c>
      <c r="D24" s="0" t="s">
        <v>3245</v>
      </c>
      <c r="E24" s="0" t="s">
        <v>3246</v>
      </c>
      <c r="F24" s="0" t="s">
        <v>3202</v>
      </c>
      <c r="G24" s="0" t="s">
        <v>1591</v>
      </c>
    </row>
    <row customHeight="1" ht="11.25">
      <c r="A25" s="376" t="s">
        <v>16</v>
      </c>
      <c r="B25" s="0" t="s">
        <v>3247</v>
      </c>
      <c r="C25" s="0" t="s">
        <v>3248</v>
      </c>
      <c r="D25" s="0" t="s">
        <v>3249</v>
      </c>
      <c r="E25" s="0" t="s">
        <v>3250</v>
      </c>
      <c r="F25" s="0" t="s">
        <v>3202</v>
      </c>
      <c r="G25" s="0" t="s">
        <v>1598</v>
      </c>
    </row>
    <row customHeight="1" ht="11.25">
      <c r="A26" s="376" t="s">
        <v>16</v>
      </c>
      <c r="B26" s="0" t="s">
        <v>3247</v>
      </c>
      <c r="C26" s="0" t="s">
        <v>3248</v>
      </c>
      <c r="D26" s="0" t="s">
        <v>3247</v>
      </c>
      <c r="E26" s="0" t="s">
        <v>3248</v>
      </c>
      <c r="F26" s="0" t="s">
        <v>3199</v>
      </c>
      <c r="G26" s="0" t="s">
        <v>1602</v>
      </c>
    </row>
    <row customHeight="1" ht="11.25">
      <c r="A27" s="376" t="s">
        <v>16</v>
      </c>
      <c r="B27" s="0" t="s">
        <v>3247</v>
      </c>
      <c r="C27" s="0" t="s">
        <v>3248</v>
      </c>
      <c r="D27" s="0" t="s">
        <v>3251</v>
      </c>
      <c r="E27" s="0" t="s">
        <v>3252</v>
      </c>
      <c r="F27" s="0" t="s">
        <v>3202</v>
      </c>
      <c r="G27" s="0" t="s">
        <v>1607</v>
      </c>
    </row>
    <row customHeight="1" ht="11.25">
      <c r="A28" s="376" t="s">
        <v>16</v>
      </c>
      <c r="B28" s="0" t="s">
        <v>3247</v>
      </c>
      <c r="C28" s="0" t="s">
        <v>3248</v>
      </c>
      <c r="D28" s="0" t="s">
        <v>3253</v>
      </c>
      <c r="E28" s="0" t="s">
        <v>3254</v>
      </c>
      <c r="F28" s="0" t="s">
        <v>3207</v>
      </c>
      <c r="G28" s="0" t="s">
        <v>1615</v>
      </c>
    </row>
    <row customHeight="1" ht="11.25">
      <c r="A29" s="376" t="s">
        <v>16</v>
      </c>
      <c r="B29" s="0" t="s">
        <v>3255</v>
      </c>
      <c r="C29" s="0" t="s">
        <v>3256</v>
      </c>
      <c r="D29" s="0" t="s">
        <v>3257</v>
      </c>
      <c r="E29" s="0" t="s">
        <v>3258</v>
      </c>
      <c r="F29" s="0" t="s">
        <v>3202</v>
      </c>
      <c r="G29" s="0" t="s">
        <v>1617</v>
      </c>
    </row>
    <row customHeight="1" ht="11.25">
      <c r="A30" s="376" t="s">
        <v>16</v>
      </c>
      <c r="B30" s="0" t="s">
        <v>3255</v>
      </c>
      <c r="C30" s="0" t="s">
        <v>3256</v>
      </c>
      <c r="D30" s="0" t="s">
        <v>3255</v>
      </c>
      <c r="E30" s="0" t="s">
        <v>3256</v>
      </c>
      <c r="F30" s="0" t="s">
        <v>3199</v>
      </c>
      <c r="G30" s="0" t="s">
        <v>1620</v>
      </c>
    </row>
    <row customHeight="1" ht="11.25">
      <c r="A31" s="376" t="s">
        <v>16</v>
      </c>
      <c r="B31" s="0" t="s">
        <v>3255</v>
      </c>
      <c r="C31" s="0" t="s">
        <v>3256</v>
      </c>
      <c r="D31" s="0" t="s">
        <v>3259</v>
      </c>
      <c r="E31" s="0" t="s">
        <v>3260</v>
      </c>
      <c r="F31" s="0" t="s">
        <v>3202</v>
      </c>
      <c r="G31" s="0" t="s">
        <v>1625</v>
      </c>
    </row>
    <row customHeight="1" ht="11.25">
      <c r="A32" s="376" t="s">
        <v>16</v>
      </c>
      <c r="B32" s="0" t="s">
        <v>3255</v>
      </c>
      <c r="C32" s="0" t="s">
        <v>3256</v>
      </c>
      <c r="D32" s="0" t="s">
        <v>3261</v>
      </c>
      <c r="E32" s="0" t="s">
        <v>3262</v>
      </c>
      <c r="F32" s="0" t="s">
        <v>3207</v>
      </c>
      <c r="G32" s="0" t="s">
        <v>1627</v>
      </c>
    </row>
    <row customHeight="1" ht="11.25">
      <c r="A33" s="376" t="s">
        <v>16</v>
      </c>
      <c r="B33" s="0" t="s">
        <v>3255</v>
      </c>
      <c r="C33" s="0" t="s">
        <v>3256</v>
      </c>
      <c r="D33" s="0" t="s">
        <v>3263</v>
      </c>
      <c r="E33" s="0" t="s">
        <v>3264</v>
      </c>
      <c r="F33" s="0" t="s">
        <v>3202</v>
      </c>
      <c r="G33" s="0" t="s">
        <v>1629</v>
      </c>
    </row>
    <row customHeight="1" ht="11.25">
      <c r="A34" s="376" t="s">
        <v>16</v>
      </c>
      <c r="B34" s="0" t="s">
        <v>3265</v>
      </c>
      <c r="C34" s="0" t="s">
        <v>3266</v>
      </c>
      <c r="D34" s="0" t="s">
        <v>3267</v>
      </c>
      <c r="E34" s="0" t="s">
        <v>3268</v>
      </c>
      <c r="F34" s="0" t="s">
        <v>3202</v>
      </c>
      <c r="G34" s="0" t="s">
        <v>1631</v>
      </c>
    </row>
    <row customHeight="1" ht="11.25">
      <c r="A35" s="376" t="s">
        <v>16</v>
      </c>
      <c r="B35" s="0" t="s">
        <v>3265</v>
      </c>
      <c r="C35" s="0" t="s">
        <v>3266</v>
      </c>
      <c r="D35" s="0" t="s">
        <v>3265</v>
      </c>
      <c r="E35" s="0" t="s">
        <v>3266</v>
      </c>
      <c r="F35" s="0" t="s">
        <v>3199</v>
      </c>
      <c r="G35" s="0" t="s">
        <v>1636</v>
      </c>
    </row>
    <row customHeight="1" ht="11.25">
      <c r="A36" s="376" t="s">
        <v>16</v>
      </c>
      <c r="B36" s="0" t="s">
        <v>3265</v>
      </c>
      <c r="C36" s="0" t="s">
        <v>3266</v>
      </c>
      <c r="D36" s="0" t="s">
        <v>3269</v>
      </c>
      <c r="E36" s="0" t="s">
        <v>3270</v>
      </c>
      <c r="F36" s="0" t="s">
        <v>3202</v>
      </c>
      <c r="G36" s="0" t="s">
        <v>1641</v>
      </c>
    </row>
    <row customHeight="1" ht="11.25">
      <c r="A37" s="376" t="s">
        <v>16</v>
      </c>
      <c r="B37" s="0" t="s">
        <v>3271</v>
      </c>
      <c r="C37" s="0" t="s">
        <v>3272</v>
      </c>
      <c r="D37" s="0" t="s">
        <v>3273</v>
      </c>
      <c r="E37" s="0" t="s">
        <v>3274</v>
      </c>
      <c r="F37" s="0" t="s">
        <v>3212</v>
      </c>
      <c r="G37" s="0" t="s">
        <v>1645</v>
      </c>
    </row>
    <row customHeight="1" ht="11.25">
      <c r="A38" s="376" t="s">
        <v>16</v>
      </c>
      <c r="B38" s="0" t="s">
        <v>3271</v>
      </c>
      <c r="C38" s="0" t="s">
        <v>3272</v>
      </c>
      <c r="D38" s="0" t="s">
        <v>3275</v>
      </c>
      <c r="E38" s="0" t="s">
        <v>3276</v>
      </c>
      <c r="F38" s="0" t="s">
        <v>3202</v>
      </c>
      <c r="G38" s="0" t="s">
        <v>1653</v>
      </c>
    </row>
    <row customHeight="1" ht="11.25">
      <c r="A39" s="376" t="s">
        <v>16</v>
      </c>
      <c r="B39" s="0" t="s">
        <v>3271</v>
      </c>
      <c r="C39" s="0" t="s">
        <v>3272</v>
      </c>
      <c r="D39" s="0" t="s">
        <v>3271</v>
      </c>
      <c r="E39" s="0" t="s">
        <v>3272</v>
      </c>
      <c r="F39" s="0" t="s">
        <v>3199</v>
      </c>
      <c r="G39" s="0" t="s">
        <v>1659</v>
      </c>
    </row>
    <row customHeight="1" ht="11.25">
      <c r="A40" s="376" t="s">
        <v>16</v>
      </c>
      <c r="B40" s="0" t="s">
        <v>3271</v>
      </c>
      <c r="C40" s="0" t="s">
        <v>3272</v>
      </c>
      <c r="D40" s="0" t="s">
        <v>3277</v>
      </c>
      <c r="E40" s="0" t="s">
        <v>3278</v>
      </c>
      <c r="F40" s="0" t="s">
        <v>3202</v>
      </c>
      <c r="G40" s="0" t="s">
        <v>1664</v>
      </c>
    </row>
    <row customHeight="1" ht="11.25">
      <c r="A41" s="376" t="s">
        <v>16</v>
      </c>
      <c r="B41" s="0" t="s">
        <v>3279</v>
      </c>
      <c r="C41" s="0" t="s">
        <v>3280</v>
      </c>
      <c r="D41" s="0" t="s">
        <v>3281</v>
      </c>
      <c r="E41" s="0" t="s">
        <v>3282</v>
      </c>
      <c r="F41" s="0" t="s">
        <v>3202</v>
      </c>
      <c r="G41" s="0" t="s">
        <v>1668</v>
      </c>
    </row>
    <row customHeight="1" ht="11.25">
      <c r="A42" s="376" t="s">
        <v>16</v>
      </c>
      <c r="B42" s="0" t="s">
        <v>3279</v>
      </c>
      <c r="C42" s="0" t="s">
        <v>3280</v>
      </c>
      <c r="D42" s="0" t="s">
        <v>3283</v>
      </c>
      <c r="E42" s="0" t="s">
        <v>3284</v>
      </c>
      <c r="F42" s="0" t="s">
        <v>3202</v>
      </c>
      <c r="G42" s="0" t="s">
        <v>1671</v>
      </c>
    </row>
    <row customHeight="1" ht="11.25">
      <c r="A43" s="376" t="s">
        <v>16</v>
      </c>
      <c r="B43" s="0" t="s">
        <v>3279</v>
      </c>
      <c r="C43" s="0" t="s">
        <v>3280</v>
      </c>
      <c r="D43" s="0" t="s">
        <v>3285</v>
      </c>
      <c r="E43" s="0" t="s">
        <v>3286</v>
      </c>
      <c r="F43" s="0" t="s">
        <v>3212</v>
      </c>
      <c r="G43" s="0" t="s">
        <v>1678</v>
      </c>
    </row>
    <row customHeight="1" ht="11.25">
      <c r="A44" s="376" t="s">
        <v>16</v>
      </c>
      <c r="B44" s="0" t="s">
        <v>3279</v>
      </c>
      <c r="C44" s="0" t="s">
        <v>3280</v>
      </c>
      <c r="D44" s="0" t="s">
        <v>3287</v>
      </c>
      <c r="E44" s="0" t="s">
        <v>3288</v>
      </c>
      <c r="F44" s="0" t="s">
        <v>3212</v>
      </c>
      <c r="G44" s="0" t="s">
        <v>1687</v>
      </c>
    </row>
    <row customHeight="1" ht="11.25">
      <c r="A45" s="376" t="s">
        <v>16</v>
      </c>
      <c r="B45" s="0" t="s">
        <v>3279</v>
      </c>
      <c r="C45" s="0" t="s">
        <v>3280</v>
      </c>
      <c r="D45" s="0" t="s">
        <v>3289</v>
      </c>
      <c r="E45" s="0" t="s">
        <v>3290</v>
      </c>
      <c r="F45" s="0" t="s">
        <v>3212</v>
      </c>
      <c r="G45" s="0" t="s">
        <v>1692</v>
      </c>
    </row>
    <row customHeight="1" ht="11.25">
      <c r="A46" s="376" t="s">
        <v>16</v>
      </c>
      <c r="B46" s="0" t="s">
        <v>3279</v>
      </c>
      <c r="C46" s="0" t="s">
        <v>3280</v>
      </c>
      <c r="D46" s="0" t="s">
        <v>3291</v>
      </c>
      <c r="E46" s="0" t="s">
        <v>3292</v>
      </c>
      <c r="F46" s="0" t="s">
        <v>3202</v>
      </c>
      <c r="G46" s="0" t="s">
        <v>1696</v>
      </c>
    </row>
    <row customHeight="1" ht="11.25">
      <c r="A47" s="376" t="s">
        <v>16</v>
      </c>
      <c r="B47" s="0" t="s">
        <v>3279</v>
      </c>
      <c r="C47" s="0" t="s">
        <v>3280</v>
      </c>
      <c r="D47" s="0" t="s">
        <v>3279</v>
      </c>
      <c r="E47" s="0" t="s">
        <v>3280</v>
      </c>
      <c r="F47" s="0" t="s">
        <v>3199</v>
      </c>
      <c r="G47" s="0" t="s">
        <v>1702</v>
      </c>
    </row>
    <row customHeight="1" ht="11.25">
      <c r="A48" s="376" t="s">
        <v>16</v>
      </c>
      <c r="B48" s="0" t="s">
        <v>3279</v>
      </c>
      <c r="C48" s="0" t="s">
        <v>3280</v>
      </c>
      <c r="D48" s="0" t="s">
        <v>3293</v>
      </c>
      <c r="E48" s="0" t="s">
        <v>3294</v>
      </c>
      <c r="F48" s="0" t="s">
        <v>3202</v>
      </c>
      <c r="G48" s="0" t="s">
        <v>1707</v>
      </c>
    </row>
    <row customHeight="1" ht="11.25">
      <c r="A49" s="376" t="s">
        <v>16</v>
      </c>
      <c r="B49" s="0" t="s">
        <v>3279</v>
      </c>
      <c r="C49" s="0" t="s">
        <v>3280</v>
      </c>
      <c r="D49" s="0" t="s">
        <v>3295</v>
      </c>
      <c r="E49" s="0" t="s">
        <v>3296</v>
      </c>
      <c r="F49" s="0" t="s">
        <v>3202</v>
      </c>
      <c r="G49" s="0" t="s">
        <v>1710</v>
      </c>
    </row>
    <row customHeight="1" ht="11.25">
      <c r="A50" s="376" t="s">
        <v>16</v>
      </c>
      <c r="B50" s="0" t="s">
        <v>3279</v>
      </c>
      <c r="C50" s="0" t="s">
        <v>3280</v>
      </c>
      <c r="D50" s="0" t="s">
        <v>3297</v>
      </c>
      <c r="E50" s="0" t="s">
        <v>3298</v>
      </c>
      <c r="F50" s="0" t="s">
        <v>3202</v>
      </c>
      <c r="G50" s="0" t="s">
        <v>1714</v>
      </c>
    </row>
    <row customHeight="1" ht="11.25">
      <c r="A51" s="376" t="s">
        <v>16</v>
      </c>
      <c r="B51" s="0" t="s">
        <v>3299</v>
      </c>
      <c r="C51" s="0" t="s">
        <v>3300</v>
      </c>
      <c r="D51" s="0" t="s">
        <v>3299</v>
      </c>
      <c r="E51" s="0" t="s">
        <v>3300</v>
      </c>
      <c r="F51" s="0" t="s">
        <v>3199</v>
      </c>
      <c r="G51" s="0" t="s">
        <v>1718</v>
      </c>
    </row>
    <row customHeight="1" ht="11.25">
      <c r="A52" s="376" t="s">
        <v>16</v>
      </c>
      <c r="B52" s="0" t="s">
        <v>3299</v>
      </c>
      <c r="C52" s="0" t="s">
        <v>3300</v>
      </c>
      <c r="D52" s="0" t="s">
        <v>3301</v>
      </c>
      <c r="E52" s="0" t="s">
        <v>3302</v>
      </c>
      <c r="F52" s="0" t="s">
        <v>3202</v>
      </c>
      <c r="G52" s="0" t="s">
        <v>1722</v>
      </c>
    </row>
    <row customHeight="1" ht="11.25">
      <c r="A53" s="376" t="s">
        <v>16</v>
      </c>
      <c r="B53" s="0" t="s">
        <v>3299</v>
      </c>
      <c r="C53" s="0" t="s">
        <v>3300</v>
      </c>
      <c r="D53" s="0" t="s">
        <v>3303</v>
      </c>
      <c r="E53" s="0" t="s">
        <v>3304</v>
      </c>
      <c r="F53" s="0" t="s">
        <v>3202</v>
      </c>
      <c r="G53" s="0" t="s">
        <v>1724</v>
      </c>
    </row>
    <row customHeight="1" ht="11.25">
      <c r="A54" s="376" t="s">
        <v>16</v>
      </c>
      <c r="B54" s="0" t="s">
        <v>3299</v>
      </c>
      <c r="C54" s="0" t="s">
        <v>3300</v>
      </c>
      <c r="D54" s="0" t="s">
        <v>3305</v>
      </c>
      <c r="E54" s="0" t="s">
        <v>3306</v>
      </c>
      <c r="F54" s="0" t="s">
        <v>3207</v>
      </c>
      <c r="G54" s="0" t="s">
        <v>1727</v>
      </c>
    </row>
    <row customHeight="1" ht="11.25">
      <c r="A55" s="376" t="s">
        <v>16</v>
      </c>
      <c r="B55" s="0" t="s">
        <v>3307</v>
      </c>
      <c r="C55" s="0" t="s">
        <v>3308</v>
      </c>
      <c r="D55" s="0" t="s">
        <v>3309</v>
      </c>
      <c r="E55" s="0" t="s">
        <v>3310</v>
      </c>
      <c r="F55" s="0" t="s">
        <v>3202</v>
      </c>
      <c r="G55" s="0" t="s">
        <v>1731</v>
      </c>
    </row>
    <row customHeight="1" ht="11.25">
      <c r="A56" s="376" t="s">
        <v>16</v>
      </c>
      <c r="B56" s="0" t="s">
        <v>3307</v>
      </c>
      <c r="C56" s="0" t="s">
        <v>3308</v>
      </c>
      <c r="D56" s="0" t="s">
        <v>3307</v>
      </c>
      <c r="E56" s="0" t="s">
        <v>3308</v>
      </c>
      <c r="F56" s="0" t="s">
        <v>3199</v>
      </c>
      <c r="G56" s="0" t="s">
        <v>1734</v>
      </c>
    </row>
    <row customHeight="1" ht="11.25">
      <c r="A57" s="376" t="s">
        <v>16</v>
      </c>
      <c r="B57" s="0" t="s">
        <v>3307</v>
      </c>
      <c r="C57" s="0" t="s">
        <v>3308</v>
      </c>
      <c r="D57" s="0" t="s">
        <v>3311</v>
      </c>
      <c r="E57" s="0" t="s">
        <v>3312</v>
      </c>
      <c r="F57" s="0" t="s">
        <v>3207</v>
      </c>
      <c r="G57" s="0" t="s">
        <v>1737</v>
      </c>
    </row>
    <row customHeight="1" ht="11.25">
      <c r="A58" s="376" t="s">
        <v>16</v>
      </c>
      <c r="B58" s="0" t="s">
        <v>3307</v>
      </c>
      <c r="C58" s="0" t="s">
        <v>3308</v>
      </c>
      <c r="D58" s="0" t="s">
        <v>3313</v>
      </c>
      <c r="E58" s="0" t="s">
        <v>3314</v>
      </c>
      <c r="F58" s="0" t="s">
        <v>3202</v>
      </c>
      <c r="G58" s="0" t="s">
        <v>1740</v>
      </c>
    </row>
    <row customHeight="1" ht="11.25">
      <c r="A59" s="376" t="s">
        <v>16</v>
      </c>
      <c r="B59" s="0" t="s">
        <v>3307</v>
      </c>
      <c r="C59" s="0" t="s">
        <v>3308</v>
      </c>
      <c r="D59" s="0" t="s">
        <v>3315</v>
      </c>
      <c r="E59" s="0" t="s">
        <v>3316</v>
      </c>
      <c r="F59" s="0" t="s">
        <v>3202</v>
      </c>
      <c r="G59" s="0" t="s">
        <v>1744</v>
      </c>
    </row>
    <row customHeight="1" ht="11.25">
      <c r="A60" s="376" t="s">
        <v>16</v>
      </c>
      <c r="B60" s="0" t="s">
        <v>3317</v>
      </c>
      <c r="C60" s="0" t="s">
        <v>3318</v>
      </c>
      <c r="D60" s="0" t="s">
        <v>3319</v>
      </c>
      <c r="E60" s="0" t="s">
        <v>3320</v>
      </c>
      <c r="F60" s="0" t="s">
        <v>3212</v>
      </c>
      <c r="G60" s="0" t="s">
        <v>1747</v>
      </c>
    </row>
    <row customHeight="1" ht="11.25">
      <c r="A61" s="376" t="s">
        <v>16</v>
      </c>
      <c r="B61" s="0" t="s">
        <v>3317</v>
      </c>
      <c r="C61" s="0" t="s">
        <v>3318</v>
      </c>
      <c r="D61" s="0" t="s">
        <v>3321</v>
      </c>
      <c r="E61" s="0" t="s">
        <v>3322</v>
      </c>
      <c r="F61" s="0" t="s">
        <v>3202</v>
      </c>
      <c r="G61" s="0" t="s">
        <v>3323</v>
      </c>
    </row>
    <row customHeight="1" ht="11.25">
      <c r="A62" s="376" t="s">
        <v>16</v>
      </c>
      <c r="B62" s="0" t="s">
        <v>3317</v>
      </c>
      <c r="C62" s="0" t="s">
        <v>3318</v>
      </c>
      <c r="D62" s="0" t="s">
        <v>3324</v>
      </c>
      <c r="E62" s="0" t="s">
        <v>3325</v>
      </c>
      <c r="F62" s="0" t="s">
        <v>3202</v>
      </c>
      <c r="G62" s="0" t="s">
        <v>3326</v>
      </c>
    </row>
    <row customHeight="1" ht="11.25">
      <c r="A63" s="376" t="s">
        <v>16</v>
      </c>
      <c r="B63" s="0" t="s">
        <v>3317</v>
      </c>
      <c r="C63" s="0" t="s">
        <v>3318</v>
      </c>
      <c r="D63" s="0" t="s">
        <v>3317</v>
      </c>
      <c r="E63" s="0" t="s">
        <v>3318</v>
      </c>
      <c r="F63" s="0" t="s">
        <v>3199</v>
      </c>
      <c r="G63" s="0" t="s">
        <v>3327</v>
      </c>
    </row>
    <row customHeight="1" ht="11.25">
      <c r="A64" s="376" t="s">
        <v>16</v>
      </c>
      <c r="B64" s="0" t="s">
        <v>3317</v>
      </c>
      <c r="C64" s="0" t="s">
        <v>3318</v>
      </c>
      <c r="D64" s="0" t="s">
        <v>3328</v>
      </c>
      <c r="E64" s="0" t="s">
        <v>3329</v>
      </c>
      <c r="F64" s="0" t="s">
        <v>3202</v>
      </c>
      <c r="G64" s="0" t="s">
        <v>3330</v>
      </c>
    </row>
    <row customHeight="1" ht="11.25">
      <c r="A65" s="376" t="s">
        <v>16</v>
      </c>
      <c r="B65" s="0" t="s">
        <v>3331</v>
      </c>
      <c r="C65" s="0" t="s">
        <v>3332</v>
      </c>
      <c r="D65" s="0" t="s">
        <v>3331</v>
      </c>
      <c r="E65" s="0" t="s">
        <v>3332</v>
      </c>
      <c r="F65" s="0" t="s">
        <v>3333</v>
      </c>
      <c r="G65" s="0" t="s">
        <v>3334</v>
      </c>
    </row>
    <row customHeight="1" ht="11.25">
      <c r="A66" s="376" t="s">
        <v>16</v>
      </c>
      <c r="B66" s="0" t="s">
        <v>3335</v>
      </c>
      <c r="C66" s="0" t="s">
        <v>3336</v>
      </c>
      <c r="D66" s="0" t="s">
        <v>3337</v>
      </c>
      <c r="E66" s="0" t="s">
        <v>3338</v>
      </c>
      <c r="F66" s="0" t="s">
        <v>3212</v>
      </c>
      <c r="G66" s="0" t="s">
        <v>3339</v>
      </c>
    </row>
    <row customHeight="1" ht="11.25">
      <c r="A67" s="376" t="s">
        <v>16</v>
      </c>
      <c r="B67" s="0" t="s">
        <v>3335</v>
      </c>
      <c r="C67" s="0" t="s">
        <v>3336</v>
      </c>
      <c r="D67" s="0" t="s">
        <v>3340</v>
      </c>
      <c r="E67" s="0" t="s">
        <v>3341</v>
      </c>
      <c r="F67" s="0" t="s">
        <v>3212</v>
      </c>
      <c r="G67" s="0" t="s">
        <v>2064</v>
      </c>
    </row>
    <row customHeight="1" ht="11.25">
      <c r="A68" s="376" t="s">
        <v>16</v>
      </c>
      <c r="B68" s="0" t="s">
        <v>3335</v>
      </c>
      <c r="C68" s="0" t="s">
        <v>3336</v>
      </c>
      <c r="D68" s="0" t="s">
        <v>3342</v>
      </c>
      <c r="E68" s="0" t="s">
        <v>3343</v>
      </c>
      <c r="F68" s="0" t="s">
        <v>3202</v>
      </c>
      <c r="G68" s="0" t="s">
        <v>3344</v>
      </c>
    </row>
    <row customHeight="1" ht="11.25">
      <c r="A69" s="376" t="s">
        <v>16</v>
      </c>
      <c r="B69" s="0" t="s">
        <v>3335</v>
      </c>
      <c r="C69" s="0" t="s">
        <v>3336</v>
      </c>
      <c r="D69" s="0" t="s">
        <v>3335</v>
      </c>
      <c r="E69" s="0" t="s">
        <v>3336</v>
      </c>
      <c r="F69" s="0" t="s">
        <v>3199</v>
      </c>
      <c r="G69" s="0" t="s">
        <v>2267</v>
      </c>
    </row>
    <row customHeight="1" ht="11.25">
      <c r="A70" s="376" t="s">
        <v>16</v>
      </c>
      <c r="B70" s="0" t="s">
        <v>3335</v>
      </c>
      <c r="C70" s="0" t="s">
        <v>3336</v>
      </c>
      <c r="D70" s="0" t="s">
        <v>3345</v>
      </c>
      <c r="E70" s="0" t="s">
        <v>3346</v>
      </c>
      <c r="F70" s="0" t="s">
        <v>3202</v>
      </c>
      <c r="G70" s="0" t="s">
        <v>3347</v>
      </c>
    </row>
    <row customHeight="1" ht="11.25">
      <c r="A71" s="376" t="s">
        <v>16</v>
      </c>
      <c r="B71" s="0" t="s">
        <v>3348</v>
      </c>
      <c r="C71" s="0" t="s">
        <v>3349</v>
      </c>
      <c r="D71" s="0" t="s">
        <v>3350</v>
      </c>
      <c r="E71" s="0" t="s">
        <v>3351</v>
      </c>
      <c r="F71" s="0" t="s">
        <v>3202</v>
      </c>
      <c r="G71" s="0" t="s">
        <v>3352</v>
      </c>
    </row>
    <row customHeight="1" ht="11.25">
      <c r="A72" s="376" t="s">
        <v>16</v>
      </c>
      <c r="B72" s="0" t="s">
        <v>3348</v>
      </c>
      <c r="C72" s="0" t="s">
        <v>3349</v>
      </c>
      <c r="D72" s="0" t="s">
        <v>3353</v>
      </c>
      <c r="E72" s="0" t="s">
        <v>3354</v>
      </c>
      <c r="F72" s="0" t="s">
        <v>3202</v>
      </c>
      <c r="G72" s="0" t="s">
        <v>3355</v>
      </c>
    </row>
    <row customHeight="1" ht="11.25">
      <c r="A73" s="376" t="s">
        <v>16</v>
      </c>
      <c r="B73" s="0" t="s">
        <v>3348</v>
      </c>
      <c r="C73" s="0" t="s">
        <v>3349</v>
      </c>
      <c r="D73" s="0" t="s">
        <v>3356</v>
      </c>
      <c r="E73" s="0" t="s">
        <v>3357</v>
      </c>
      <c r="F73" s="0" t="s">
        <v>3207</v>
      </c>
      <c r="G73" s="0" t="s">
        <v>3358</v>
      </c>
    </row>
    <row customHeight="1" ht="11.25">
      <c r="A74" s="376" t="s">
        <v>16</v>
      </c>
      <c r="B74" s="0" t="s">
        <v>3348</v>
      </c>
      <c r="C74" s="0" t="s">
        <v>3349</v>
      </c>
      <c r="D74" s="0" t="s">
        <v>3348</v>
      </c>
      <c r="E74" s="0" t="s">
        <v>3349</v>
      </c>
      <c r="F74" s="0" t="s">
        <v>3199</v>
      </c>
      <c r="G74" s="0" t="s">
        <v>3359</v>
      </c>
    </row>
    <row customHeight="1" ht="11.25">
      <c r="A75" s="376" t="s">
        <v>16</v>
      </c>
      <c r="B75" s="0" t="s">
        <v>3360</v>
      </c>
      <c r="C75" s="0" t="s">
        <v>3361</v>
      </c>
      <c r="D75" s="0" t="s">
        <v>3362</v>
      </c>
      <c r="E75" s="0" t="s">
        <v>3363</v>
      </c>
      <c r="F75" s="0" t="s">
        <v>3212</v>
      </c>
      <c r="G75" s="0" t="s">
        <v>3364</v>
      </c>
    </row>
    <row customHeight="1" ht="11.25">
      <c r="A76" s="376" t="s">
        <v>16</v>
      </c>
      <c r="B76" s="0" t="s">
        <v>3360</v>
      </c>
      <c r="C76" s="0" t="s">
        <v>3361</v>
      </c>
      <c r="D76" s="0" t="s">
        <v>3365</v>
      </c>
      <c r="E76" s="0" t="s">
        <v>3366</v>
      </c>
      <c r="F76" s="0" t="s">
        <v>3202</v>
      </c>
      <c r="G76" s="0" t="s">
        <v>3367</v>
      </c>
    </row>
    <row customHeight="1" ht="11.25">
      <c r="A77" s="376" t="s">
        <v>16</v>
      </c>
      <c r="B77" s="0" t="s">
        <v>3360</v>
      </c>
      <c r="C77" s="0" t="s">
        <v>3361</v>
      </c>
      <c r="D77" s="0" t="s">
        <v>3368</v>
      </c>
      <c r="E77" s="0" t="s">
        <v>3369</v>
      </c>
      <c r="F77" s="0" t="s">
        <v>3202</v>
      </c>
      <c r="G77" s="0" t="s">
        <v>3370</v>
      </c>
    </row>
    <row customHeight="1" ht="11.25">
      <c r="A78" s="376" t="s">
        <v>16</v>
      </c>
      <c r="B78" s="0" t="s">
        <v>3360</v>
      </c>
      <c r="C78" s="0" t="s">
        <v>3361</v>
      </c>
      <c r="D78" s="0" t="s">
        <v>3360</v>
      </c>
      <c r="E78" s="0" t="s">
        <v>3361</v>
      </c>
      <c r="F78" s="0" t="s">
        <v>3199</v>
      </c>
      <c r="G78" s="0" t="s">
        <v>3371</v>
      </c>
    </row>
    <row customHeight="1" ht="11.25">
      <c r="A79" s="376" t="s">
        <v>16</v>
      </c>
      <c r="B79" s="0" t="s">
        <v>3360</v>
      </c>
      <c r="C79" s="0" t="s">
        <v>3361</v>
      </c>
      <c r="D79" s="0" t="s">
        <v>3372</v>
      </c>
      <c r="E79" s="0" t="s">
        <v>3373</v>
      </c>
      <c r="F79" s="0" t="s">
        <v>3202</v>
      </c>
      <c r="G79" s="0" t="s">
        <v>3374</v>
      </c>
    </row>
    <row customHeight="1" ht="11.25">
      <c r="A80" s="376" t="s">
        <v>16</v>
      </c>
      <c r="B80" s="0" t="s">
        <v>3375</v>
      </c>
      <c r="C80" s="0" t="s">
        <v>3376</v>
      </c>
      <c r="D80" s="0" t="s">
        <v>3377</v>
      </c>
      <c r="E80" s="0" t="s">
        <v>3378</v>
      </c>
      <c r="F80" s="0" t="s">
        <v>3202</v>
      </c>
      <c r="G80" s="0" t="s">
        <v>3379</v>
      </c>
    </row>
    <row customHeight="1" ht="11.25">
      <c r="A81" s="376" t="s">
        <v>16</v>
      </c>
      <c r="B81" s="0" t="s">
        <v>3375</v>
      </c>
      <c r="C81" s="0" t="s">
        <v>3376</v>
      </c>
      <c r="D81" s="0" t="s">
        <v>3380</v>
      </c>
      <c r="E81" s="0" t="s">
        <v>3381</v>
      </c>
      <c r="F81" s="0" t="s">
        <v>3207</v>
      </c>
      <c r="G81" s="0" t="s">
        <v>3382</v>
      </c>
    </row>
    <row customHeight="1" ht="11.25">
      <c r="A82" s="376" t="s">
        <v>16</v>
      </c>
      <c r="B82" s="0" t="s">
        <v>3375</v>
      </c>
      <c r="C82" s="0" t="s">
        <v>3376</v>
      </c>
      <c r="D82" s="0" t="s">
        <v>3383</v>
      </c>
      <c r="E82" s="0" t="s">
        <v>3384</v>
      </c>
      <c r="F82" s="0" t="s">
        <v>3202</v>
      </c>
      <c r="G82" s="0" t="s">
        <v>3385</v>
      </c>
    </row>
    <row customHeight="1" ht="11.25">
      <c r="A83" s="376" t="s">
        <v>16</v>
      </c>
      <c r="B83" s="0" t="s">
        <v>3375</v>
      </c>
      <c r="C83" s="0" t="s">
        <v>3376</v>
      </c>
      <c r="D83" s="0" t="s">
        <v>3386</v>
      </c>
      <c r="E83" s="0" t="s">
        <v>3387</v>
      </c>
      <c r="F83" s="0" t="s">
        <v>3202</v>
      </c>
      <c r="G83" s="0" t="s">
        <v>3388</v>
      </c>
    </row>
    <row customHeight="1" ht="11.25">
      <c r="A84" s="376" t="s">
        <v>16</v>
      </c>
      <c r="B84" s="0" t="s">
        <v>3375</v>
      </c>
      <c r="C84" s="0" t="s">
        <v>3376</v>
      </c>
      <c r="D84" s="0" t="s">
        <v>3375</v>
      </c>
      <c r="E84" s="0" t="s">
        <v>3376</v>
      </c>
      <c r="F84" s="0" t="s">
        <v>3199</v>
      </c>
      <c r="G84" s="0" t="s">
        <v>3389</v>
      </c>
    </row>
    <row customHeight="1" ht="11.25">
      <c r="A85" s="376" t="s">
        <v>16</v>
      </c>
      <c r="B85" s="0" t="s">
        <v>3390</v>
      </c>
      <c r="C85" s="0" t="s">
        <v>3391</v>
      </c>
      <c r="D85" s="0" t="s">
        <v>3392</v>
      </c>
      <c r="E85" s="0" t="s">
        <v>3393</v>
      </c>
      <c r="F85" s="0" t="s">
        <v>3212</v>
      </c>
      <c r="G85" s="0" t="s">
        <v>3394</v>
      </c>
    </row>
    <row customHeight="1" ht="11.25">
      <c r="A86" s="376" t="s">
        <v>16</v>
      </c>
      <c r="B86" s="0" t="s">
        <v>3390</v>
      </c>
      <c r="C86" s="0" t="s">
        <v>3391</v>
      </c>
      <c r="D86" s="0" t="s">
        <v>3395</v>
      </c>
      <c r="E86" s="0" t="s">
        <v>3396</v>
      </c>
      <c r="F86" s="0" t="s">
        <v>3212</v>
      </c>
      <c r="G86" s="0" t="s">
        <v>3397</v>
      </c>
    </row>
    <row customHeight="1" ht="11.25">
      <c r="A87" s="376" t="s">
        <v>16</v>
      </c>
      <c r="B87" s="0" t="s">
        <v>3390</v>
      </c>
      <c r="C87" s="0" t="s">
        <v>3391</v>
      </c>
      <c r="D87" s="0" t="s">
        <v>3398</v>
      </c>
      <c r="E87" s="0" t="s">
        <v>3399</v>
      </c>
      <c r="F87" s="0" t="s">
        <v>3202</v>
      </c>
      <c r="G87" s="0" t="s">
        <v>3400</v>
      </c>
    </row>
    <row customHeight="1" ht="11.25">
      <c r="A88" s="376" t="s">
        <v>16</v>
      </c>
      <c r="B88" s="0" t="s">
        <v>3390</v>
      </c>
      <c r="C88" s="0" t="s">
        <v>3391</v>
      </c>
      <c r="D88" s="0" t="s">
        <v>3401</v>
      </c>
      <c r="E88" s="0" t="s">
        <v>3402</v>
      </c>
      <c r="F88" s="0" t="s">
        <v>3202</v>
      </c>
      <c r="G88" s="0" t="s">
        <v>3403</v>
      </c>
    </row>
    <row customHeight="1" ht="11.25">
      <c r="A89" s="376" t="s">
        <v>16</v>
      </c>
      <c r="B89" s="0" t="s">
        <v>3390</v>
      </c>
      <c r="C89" s="0" t="s">
        <v>3391</v>
      </c>
      <c r="D89" s="0" t="s">
        <v>3404</v>
      </c>
      <c r="E89" s="0" t="s">
        <v>3405</v>
      </c>
      <c r="F89" s="0" t="s">
        <v>3202</v>
      </c>
      <c r="G89" s="0" t="s">
        <v>3406</v>
      </c>
    </row>
    <row customHeight="1" ht="11.25">
      <c r="A90" s="376" t="s">
        <v>16</v>
      </c>
      <c r="B90" s="0" t="s">
        <v>3390</v>
      </c>
      <c r="C90" s="0" t="s">
        <v>3391</v>
      </c>
      <c r="D90" s="0" t="s">
        <v>3407</v>
      </c>
      <c r="E90" s="0" t="s">
        <v>3408</v>
      </c>
      <c r="F90" s="0" t="s">
        <v>3202</v>
      </c>
      <c r="G90" s="0" t="s">
        <v>3409</v>
      </c>
    </row>
    <row customHeight="1" ht="11.25">
      <c r="A91" s="376" t="s">
        <v>16</v>
      </c>
      <c r="B91" s="0" t="s">
        <v>3390</v>
      </c>
      <c r="C91" s="0" t="s">
        <v>3391</v>
      </c>
      <c r="D91" s="0" t="s">
        <v>3410</v>
      </c>
      <c r="E91" s="0" t="s">
        <v>3411</v>
      </c>
      <c r="F91" s="0" t="s">
        <v>3207</v>
      </c>
      <c r="G91" s="0" t="s">
        <v>3412</v>
      </c>
    </row>
    <row customHeight="1" ht="11.25">
      <c r="A92" s="376" t="s">
        <v>16</v>
      </c>
      <c r="B92" s="0" t="s">
        <v>3390</v>
      </c>
      <c r="C92" s="0" t="s">
        <v>3391</v>
      </c>
      <c r="D92" s="0" t="s">
        <v>3390</v>
      </c>
      <c r="E92" s="0" t="s">
        <v>3391</v>
      </c>
      <c r="F92" s="0" t="s">
        <v>3199</v>
      </c>
      <c r="G92" s="0" t="s">
        <v>3413</v>
      </c>
    </row>
    <row customHeight="1" ht="11.25">
      <c r="A93" s="376" t="s">
        <v>16</v>
      </c>
      <c r="B93" s="0" t="s">
        <v>3390</v>
      </c>
      <c r="C93" s="0" t="s">
        <v>3391</v>
      </c>
      <c r="D93" s="0" t="s">
        <v>3414</v>
      </c>
      <c r="E93" s="0" t="s">
        <v>3415</v>
      </c>
      <c r="F93" s="0" t="s">
        <v>3202</v>
      </c>
      <c r="G93" s="0" t="s">
        <v>3416</v>
      </c>
    </row>
    <row customHeight="1" ht="11.25">
      <c r="A94" s="376" t="s">
        <v>16</v>
      </c>
      <c r="B94" s="0" t="s">
        <v>3417</v>
      </c>
      <c r="C94" s="0" t="s">
        <v>3418</v>
      </c>
      <c r="D94" s="0" t="s">
        <v>3419</v>
      </c>
      <c r="E94" s="0" t="s">
        <v>3420</v>
      </c>
      <c r="F94" s="0" t="s">
        <v>3212</v>
      </c>
      <c r="G94" s="0" t="s">
        <v>3421</v>
      </c>
    </row>
    <row customHeight="1" ht="11.25">
      <c r="A95" s="376" t="s">
        <v>16</v>
      </c>
      <c r="B95" s="0" t="s">
        <v>3417</v>
      </c>
      <c r="C95" s="0" t="s">
        <v>3418</v>
      </c>
      <c r="D95" s="0" t="s">
        <v>3422</v>
      </c>
      <c r="E95" s="0" t="s">
        <v>3423</v>
      </c>
      <c r="F95" s="0" t="s">
        <v>3202</v>
      </c>
      <c r="G95" s="0" t="s">
        <v>3424</v>
      </c>
    </row>
    <row customHeight="1" ht="11.25">
      <c r="A96" s="376" t="s">
        <v>16</v>
      </c>
      <c r="B96" s="0" t="s">
        <v>3417</v>
      </c>
      <c r="C96" s="0" t="s">
        <v>3418</v>
      </c>
      <c r="D96" s="0" t="s">
        <v>3425</v>
      </c>
      <c r="E96" s="0" t="s">
        <v>3426</v>
      </c>
      <c r="F96" s="0" t="s">
        <v>3202</v>
      </c>
      <c r="G96" s="0" t="s">
        <v>3427</v>
      </c>
    </row>
    <row customHeight="1" ht="11.25">
      <c r="A97" s="376" t="s">
        <v>16</v>
      </c>
      <c r="B97" s="0" t="s">
        <v>3417</v>
      </c>
      <c r="C97" s="0" t="s">
        <v>3418</v>
      </c>
      <c r="D97" s="0" t="s">
        <v>3428</v>
      </c>
      <c r="E97" s="0" t="s">
        <v>3429</v>
      </c>
      <c r="F97" s="0" t="s">
        <v>3202</v>
      </c>
      <c r="G97" s="0" t="s">
        <v>3430</v>
      </c>
    </row>
    <row customHeight="1" ht="11.25">
      <c r="A98" s="376" t="s">
        <v>16</v>
      </c>
      <c r="B98" s="0" t="s">
        <v>3417</v>
      </c>
      <c r="C98" s="0" t="s">
        <v>3418</v>
      </c>
      <c r="D98" s="0" t="s">
        <v>3417</v>
      </c>
      <c r="E98" s="0" t="s">
        <v>3418</v>
      </c>
      <c r="F98" s="0" t="s">
        <v>3199</v>
      </c>
      <c r="G98" s="0" t="s">
        <v>3431</v>
      </c>
    </row>
    <row customHeight="1" ht="11.25">
      <c r="A99" s="376" t="s">
        <v>16</v>
      </c>
      <c r="B99" s="0" t="s">
        <v>3432</v>
      </c>
      <c r="C99" s="0" t="s">
        <v>3433</v>
      </c>
      <c r="D99" s="0" t="s">
        <v>3432</v>
      </c>
      <c r="E99" s="0" t="s">
        <v>3433</v>
      </c>
      <c r="F99" s="0" t="s">
        <v>3333</v>
      </c>
      <c r="G99" s="0" t="s">
        <v>3434</v>
      </c>
    </row>
    <row customHeight="1" ht="11.25">
      <c r="A100" s="376" t="s">
        <v>16</v>
      </c>
      <c r="B100" s="0" t="s">
        <v>3435</v>
      </c>
      <c r="C100" s="0" t="s">
        <v>3436</v>
      </c>
      <c r="D100" s="0" t="s">
        <v>3435</v>
      </c>
      <c r="E100" s="0" t="s">
        <v>3436</v>
      </c>
      <c r="F100" s="0" t="s">
        <v>3333</v>
      </c>
      <c r="G100" s="0" t="s">
        <v>3437</v>
      </c>
    </row>
    <row customHeight="1" ht="11.25">
      <c r="A101" s="376" t="s">
        <v>16</v>
      </c>
      <c r="B101" s="0" t="s">
        <v>3438</v>
      </c>
      <c r="C101" s="0" t="s">
        <v>3439</v>
      </c>
      <c r="D101" s="0" t="s">
        <v>3438</v>
      </c>
      <c r="E101" s="0" t="s">
        <v>3439</v>
      </c>
      <c r="F101" s="0" t="s">
        <v>3333</v>
      </c>
      <c r="G101" s="0" t="s">
        <v>3440</v>
      </c>
    </row>
    <row customHeight="1" ht="11.25">
      <c r="A102" s="376" t="s">
        <v>16</v>
      </c>
      <c r="B102" s="0" t="s">
        <v>101</v>
      </c>
      <c r="C102" s="0" t="s">
        <v>102</v>
      </c>
      <c r="D102" s="0" t="s">
        <v>101</v>
      </c>
      <c r="E102" s="0" t="s">
        <v>102</v>
      </c>
      <c r="F102" s="0" t="s">
        <v>3333</v>
      </c>
      <c r="G102" s="0" t="s">
        <v>100</v>
      </c>
    </row>
    <row customHeight="1" ht="11.25">
      <c r="A103" s="376" t="s">
        <v>16</v>
      </c>
      <c r="B103" s="0" t="s">
        <v>3441</v>
      </c>
      <c r="C103" s="0" t="s">
        <v>3442</v>
      </c>
      <c r="D103" s="0" t="s">
        <v>3441</v>
      </c>
      <c r="E103" s="0" t="s">
        <v>3442</v>
      </c>
      <c r="F103" s="0" t="s">
        <v>3333</v>
      </c>
      <c r="G103" s="0" t="s">
        <v>3443</v>
      </c>
    </row>
    <row customHeight="1" ht="11.25">
      <c r="A104" s="376" t="s">
        <v>16</v>
      </c>
      <c r="B104" s="0" t="s">
        <v>3444</v>
      </c>
      <c r="C104" s="0" t="s">
        <v>3445</v>
      </c>
      <c r="D104" s="0" t="s">
        <v>3444</v>
      </c>
      <c r="E104" s="0" t="s">
        <v>3445</v>
      </c>
      <c r="F104" s="0" t="s">
        <v>3333</v>
      </c>
      <c r="G104" s="0" t="s">
        <v>3446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73F9C-8038-0CD8-1888-B92D383C0FB8}"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3447</v>
      </c>
      <c r="B1" s="838" t="s">
        <v>3448</v>
      </c>
      <c r="C1" s="1162" t="s">
        <v>3449</v>
      </c>
      <c r="D1" s="838" t="s">
        <v>3450</v>
      </c>
      <c r="E1" s="838" t="s">
        <v>3451</v>
      </c>
      <c r="F1" s="1162" t="s">
        <v>3452</v>
      </c>
      <c r="G1" s="1162" t="s">
        <v>3453</v>
      </c>
      <c r="H1" s="1162" t="s">
        <v>3454</v>
      </c>
      <c r="I1" s="1162" t="s">
        <v>3455</v>
      </c>
    </row>
    <row customHeight="1" ht="11.25">
      <c r="A2" s="1694" t="s">
        <v>110</v>
      </c>
      <c r="B2" s="1694" t="s">
        <v>3456</v>
      </c>
      <c r="C2" s="1694" t="s">
        <v>28</v>
      </c>
      <c r="D2" s="1694" t="s">
        <v>3457</v>
      </c>
      <c r="E2" s="1694" t="s">
        <v>3458</v>
      </c>
      <c r="F2" s="1694" t="s">
        <v>28</v>
      </c>
      <c r="G2" s="1694" t="s">
        <v>28</v>
      </c>
      <c r="H2" s="1694" t="s">
        <v>28</v>
      </c>
      <c r="I2" s="1694" t="s">
        <v>28</v>
      </c>
    </row>
    <row customHeight="1" ht="11.25">
      <c r="A3" s="1694" t="s">
        <v>111</v>
      </c>
      <c r="B3" s="1694" t="s">
        <v>3459</v>
      </c>
      <c r="C3" s="1694" t="s">
        <v>28</v>
      </c>
      <c r="D3" s="1694" t="s">
        <v>3460</v>
      </c>
      <c r="E3" s="1694" t="s">
        <v>3461</v>
      </c>
      <c r="F3" s="1694" t="s">
        <v>28</v>
      </c>
      <c r="G3" s="1694" t="s">
        <v>28</v>
      </c>
      <c r="H3" s="1694" t="s">
        <v>28</v>
      </c>
      <c r="I3" s="1694" t="s">
        <v>28</v>
      </c>
    </row>
    <row customHeight="1" ht="11.25">
      <c r="A4" s="1694" t="s">
        <v>91</v>
      </c>
      <c r="B4" s="1694" t="s">
        <v>3462</v>
      </c>
      <c r="C4" s="1694" t="s">
        <v>28</v>
      </c>
      <c r="D4" s="1694" t="s">
        <v>3463</v>
      </c>
      <c r="E4" s="1694" t="s">
        <v>3464</v>
      </c>
      <c r="F4" s="1694" t="s">
        <v>28</v>
      </c>
      <c r="G4" s="1694" t="s">
        <v>28</v>
      </c>
      <c r="H4" s="1694" t="s">
        <v>28</v>
      </c>
      <c r="I4" s="1694" t="s">
        <v>28</v>
      </c>
    </row>
    <row customHeight="1" ht="11.25">
      <c r="A5" s="1694" t="s">
        <v>92</v>
      </c>
      <c r="B5" s="1694" t="s">
        <v>3465</v>
      </c>
      <c r="C5" s="1694" t="s">
        <v>28</v>
      </c>
      <c r="D5" s="1694" t="s">
        <v>3463</v>
      </c>
      <c r="E5" s="1694" t="s">
        <v>3464</v>
      </c>
      <c r="F5" s="1694" t="s">
        <v>28</v>
      </c>
      <c r="G5" s="1694" t="s">
        <v>28</v>
      </c>
      <c r="H5" s="1694" t="s">
        <v>28</v>
      </c>
      <c r="I5" s="1694" t="s">
        <v>28</v>
      </c>
    </row>
    <row customHeight="1" ht="11.25">
      <c r="A6" s="1694" t="s">
        <v>112</v>
      </c>
      <c r="B6" s="1694" t="s">
        <v>3466</v>
      </c>
      <c r="C6" s="1694" t="s">
        <v>28</v>
      </c>
      <c r="D6" s="1694" t="s">
        <v>3467</v>
      </c>
      <c r="E6" s="1694" t="s">
        <v>3468</v>
      </c>
      <c r="F6" s="1694" t="s">
        <v>28</v>
      </c>
      <c r="G6" s="1694" t="s">
        <v>28</v>
      </c>
      <c r="H6" s="1694" t="s">
        <v>28</v>
      </c>
      <c r="I6" s="1694" t="s">
        <v>28</v>
      </c>
    </row>
    <row customHeight="1" ht="11.25">
      <c r="A7" s="1694" t="s">
        <v>93</v>
      </c>
      <c r="B7" s="1694" t="s">
        <v>3469</v>
      </c>
      <c r="C7" s="1694" t="s">
        <v>28</v>
      </c>
      <c r="D7" s="1694" t="s">
        <v>3470</v>
      </c>
      <c r="E7" s="1694" t="s">
        <v>3471</v>
      </c>
      <c r="F7" s="1694" t="s">
        <v>28</v>
      </c>
      <c r="G7" s="1694" t="s">
        <v>28</v>
      </c>
      <c r="H7" s="1694" t="s">
        <v>28</v>
      </c>
      <c r="I7" s="1694" t="s">
        <v>28</v>
      </c>
    </row>
    <row customHeight="1" ht="11.25">
      <c r="A8" s="1694" t="s">
        <v>94</v>
      </c>
      <c r="B8" s="1694" t="s">
        <v>3472</v>
      </c>
      <c r="C8" s="1694" t="s">
        <v>28</v>
      </c>
      <c r="D8" s="1694" t="s">
        <v>3470</v>
      </c>
      <c r="E8" s="1694" t="s">
        <v>3473</v>
      </c>
      <c r="F8" s="1694" t="s">
        <v>28</v>
      </c>
      <c r="G8" s="1694" t="s">
        <v>28</v>
      </c>
      <c r="H8" s="1694" t="s">
        <v>28</v>
      </c>
      <c r="I8" s="169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A8848-4A68-6358-7058-7419EB6707D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BEBE7-3E78-A13F-3E14-F5A655BD410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131</v>
      </c>
      <c r="B1" s="186" t="s">
        <v>3474</v>
      </c>
    </row>
    <row customHeight="1" ht="11.25">
      <c r="A2" s="67" t="s">
        <v>99</v>
      </c>
      <c r="B2" s="67" t="s">
        <v>3475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C6DB1-9E36-26FE-45A3-091290AABD7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3476</v>
      </c>
      <c r="B1" s="838" t="s">
        <v>3477</v>
      </c>
    </row>
    <row customHeight="1" ht="11.25">
      <c r="A2" s="838">
        <v>4213775</v>
      </c>
      <c r="B2" s="838" t="s">
        <v>1265</v>
      </c>
    </row>
    <row customHeight="1" ht="11.25">
      <c r="A3" s="838">
        <v>4213784</v>
      </c>
      <c r="B3" s="838" t="s">
        <v>1299</v>
      </c>
    </row>
    <row customHeight="1" ht="11.25">
      <c r="A4" s="838">
        <v>4213781</v>
      </c>
      <c r="B4" s="838" t="s">
        <v>1292</v>
      </c>
    </row>
    <row customHeight="1" ht="11.25">
      <c r="A5" s="838">
        <v>4213776</v>
      </c>
      <c r="B5" s="838" t="s">
        <v>167</v>
      </c>
    </row>
    <row customHeight="1" ht="11.25">
      <c r="A6" s="838">
        <v>4213777</v>
      </c>
      <c r="B6" s="838" t="s">
        <v>173</v>
      </c>
    </row>
    <row customHeight="1" ht="11.25">
      <c r="A7" s="838">
        <v>4213778</v>
      </c>
      <c r="B7" s="838" t="s">
        <v>179</v>
      </c>
    </row>
    <row customHeight="1" ht="11.25">
      <c r="A8" s="838">
        <v>4213780</v>
      </c>
      <c r="B8" s="838" t="s">
        <v>185</v>
      </c>
    </row>
    <row customHeight="1" ht="11.25">
      <c r="A9" s="838">
        <v>4213779</v>
      </c>
      <c r="B9" s="838" t="s">
        <v>1432</v>
      </c>
    </row>
    <row customHeight="1" ht="11.25">
      <c r="A10" s="838">
        <v>4213783</v>
      </c>
      <c r="B10" s="838" t="s">
        <v>1447</v>
      </c>
    </row>
    <row customHeight="1" ht="11.25">
      <c r="A11" s="838">
        <v>4213782</v>
      </c>
      <c r="B11" s="83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C2EBE-3FEE-7308-50C8-B085D7B17CA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3476</v>
      </c>
      <c r="B1" s="838" t="s">
        <v>3478</v>
      </c>
    </row>
    <row customHeight="1" ht="11.25">
      <c r="A2" s="838" t="s">
        <v>3479</v>
      </c>
      <c r="B2" s="838" t="s">
        <v>1547</v>
      </c>
    </row>
    <row customHeight="1" ht="11.25">
      <c r="A3" s="838" t="s">
        <v>3480</v>
      </c>
      <c r="B3" s="838" t="s">
        <v>1557</v>
      </c>
    </row>
    <row customHeight="1" ht="11.25">
      <c r="A4" s="838" t="s">
        <v>3481</v>
      </c>
      <c r="B4" s="838"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9DFA8-474B-1B1D-DCD8-89CF032BD47A}"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376" t="s">
        <v>3190</v>
      </c>
      <c r="B1" s="376" t="s">
        <v>3191</v>
      </c>
      <c r="C1" s="376" t="s">
        <v>3192</v>
      </c>
      <c r="D1" s="376" t="s">
        <v>3193</v>
      </c>
      <c r="E1" s="0" t="s">
        <v>3194</v>
      </c>
      <c r="F1" s="0" t="s">
        <v>3195</v>
      </c>
      <c r="G1" s="0" t="s">
        <v>3196</v>
      </c>
    </row>
    <row customHeight="1" ht="11.25">
      <c r="A2" s="0" t="s">
        <v>16</v>
      </c>
      <c r="B2" s="0" t="s">
        <v>3197</v>
      </c>
      <c r="C2" s="0" t="s">
        <v>3198</v>
      </c>
      <c r="D2" s="0" t="s">
        <v>3197</v>
      </c>
      <c r="E2" s="0" t="s">
        <v>3198</v>
      </c>
      <c r="F2" s="0" t="s">
        <v>3199</v>
      </c>
      <c r="G2" s="0" t="s">
        <v>110</v>
      </c>
    </row>
    <row customHeight="1" ht="11.25">
      <c r="A3" s="0" t="s">
        <v>16</v>
      </c>
      <c r="B3" s="0" t="s">
        <v>3197</v>
      </c>
      <c r="C3" s="0" t="s">
        <v>3198</v>
      </c>
      <c r="D3" s="0" t="s">
        <v>3200</v>
      </c>
      <c r="E3" s="0" t="s">
        <v>3201</v>
      </c>
      <c r="F3" s="0" t="s">
        <v>3202</v>
      </c>
      <c r="G3" s="0" t="s">
        <v>111</v>
      </c>
    </row>
    <row customHeight="1" ht="11.25">
      <c r="A4" s="0" t="s">
        <v>16</v>
      </c>
      <c r="B4" s="0" t="s">
        <v>3197</v>
      </c>
      <c r="C4" s="0" t="s">
        <v>3198</v>
      </c>
      <c r="D4" s="0" t="s">
        <v>3203</v>
      </c>
      <c r="E4" s="0" t="s">
        <v>3204</v>
      </c>
      <c r="F4" s="0" t="s">
        <v>3202</v>
      </c>
      <c r="G4" s="0" t="s">
        <v>91</v>
      </c>
    </row>
    <row customHeight="1" ht="11.25">
      <c r="A5" s="0" t="s">
        <v>16</v>
      </c>
      <c r="B5" s="0" t="s">
        <v>3197</v>
      </c>
      <c r="C5" s="0" t="s">
        <v>3198</v>
      </c>
      <c r="D5" s="0" t="s">
        <v>3205</v>
      </c>
      <c r="E5" s="0" t="s">
        <v>3206</v>
      </c>
      <c r="F5" s="0" t="s">
        <v>3207</v>
      </c>
      <c r="G5" s="0" t="s">
        <v>92</v>
      </c>
    </row>
    <row customHeight="1" ht="11.25">
      <c r="A6" s="0" t="s">
        <v>16</v>
      </c>
      <c r="B6" s="0" t="s">
        <v>3208</v>
      </c>
      <c r="C6" s="0" t="s">
        <v>3209</v>
      </c>
      <c r="D6" s="0" t="s">
        <v>3208</v>
      </c>
      <c r="E6" s="0" t="s">
        <v>3209</v>
      </c>
      <c r="F6" s="0" t="s">
        <v>3199</v>
      </c>
      <c r="G6" s="0" t="s">
        <v>112</v>
      </c>
    </row>
    <row customHeight="1" ht="11.25">
      <c r="A7" s="0" t="s">
        <v>16</v>
      </c>
      <c r="B7" s="0" t="s">
        <v>3208</v>
      </c>
      <c r="C7" s="0" t="s">
        <v>3209</v>
      </c>
      <c r="D7" s="0" t="s">
        <v>3210</v>
      </c>
      <c r="E7" s="0" t="s">
        <v>3211</v>
      </c>
      <c r="F7" s="0" t="s">
        <v>3212</v>
      </c>
      <c r="G7" s="0" t="s">
        <v>93</v>
      </c>
    </row>
    <row customHeight="1" ht="11.25">
      <c r="A8" s="0" t="s">
        <v>16</v>
      </c>
      <c r="B8" s="0" t="s">
        <v>3208</v>
      </c>
      <c r="C8" s="0" t="s">
        <v>3209</v>
      </c>
      <c r="D8" s="0" t="s">
        <v>3213</v>
      </c>
      <c r="E8" s="0" t="s">
        <v>3214</v>
      </c>
      <c r="F8" s="0" t="s">
        <v>3202</v>
      </c>
      <c r="G8" s="0" t="s">
        <v>94</v>
      </c>
    </row>
    <row customHeight="1" ht="11.25">
      <c r="A9" s="0" t="s">
        <v>16</v>
      </c>
      <c r="B9" s="0" t="s">
        <v>3208</v>
      </c>
      <c r="C9" s="0" t="s">
        <v>3209</v>
      </c>
      <c r="D9" s="0" t="s">
        <v>3215</v>
      </c>
      <c r="E9" s="0" t="s">
        <v>3216</v>
      </c>
      <c r="F9" s="0" t="s">
        <v>3202</v>
      </c>
      <c r="G9" s="0" t="s">
        <v>113</v>
      </c>
    </row>
    <row customHeight="1" ht="11.25">
      <c r="A10" s="0" t="s">
        <v>16</v>
      </c>
      <c r="B10" s="0" t="s">
        <v>3217</v>
      </c>
      <c r="C10" s="0" t="s">
        <v>3218</v>
      </c>
      <c r="D10" s="0" t="s">
        <v>3219</v>
      </c>
      <c r="E10" s="0" t="s">
        <v>3220</v>
      </c>
      <c r="F10" s="0" t="s">
        <v>3202</v>
      </c>
      <c r="G10" s="0" t="s">
        <v>149</v>
      </c>
    </row>
    <row customHeight="1" ht="11.25">
      <c r="A11" s="0" t="s">
        <v>16</v>
      </c>
      <c r="B11" s="0" t="s">
        <v>3217</v>
      </c>
      <c r="C11" s="0" t="s">
        <v>3218</v>
      </c>
      <c r="D11" s="0" t="s">
        <v>3221</v>
      </c>
      <c r="E11" s="0" t="s">
        <v>3222</v>
      </c>
      <c r="F11" s="0" t="s">
        <v>3202</v>
      </c>
      <c r="G11" s="0" t="s">
        <v>150</v>
      </c>
    </row>
    <row customHeight="1" ht="11.25">
      <c r="A12" s="0" t="s">
        <v>16</v>
      </c>
      <c r="B12" s="0" t="s">
        <v>3217</v>
      </c>
      <c r="C12" s="0" t="s">
        <v>3218</v>
      </c>
      <c r="D12" s="0" t="s">
        <v>3217</v>
      </c>
      <c r="E12" s="0" t="s">
        <v>3218</v>
      </c>
      <c r="F12" s="0" t="s">
        <v>3199</v>
      </c>
      <c r="G12" s="0" t="s">
        <v>151</v>
      </c>
    </row>
    <row customHeight="1" ht="11.25">
      <c r="A13" s="0" t="s">
        <v>16</v>
      </c>
      <c r="B13" s="0" t="s">
        <v>3217</v>
      </c>
      <c r="C13" s="0" t="s">
        <v>3218</v>
      </c>
      <c r="D13" s="0" t="s">
        <v>3223</v>
      </c>
      <c r="E13" s="0" t="s">
        <v>3224</v>
      </c>
      <c r="F13" s="0" t="s">
        <v>3212</v>
      </c>
      <c r="G13" s="0" t="s">
        <v>152</v>
      </c>
    </row>
    <row customHeight="1" ht="11.25">
      <c r="A14" s="0" t="s">
        <v>16</v>
      </c>
      <c r="B14" s="0" t="s">
        <v>3217</v>
      </c>
      <c r="C14" s="0" t="s">
        <v>3218</v>
      </c>
      <c r="D14" s="0" t="s">
        <v>3225</v>
      </c>
      <c r="E14" s="0" t="s">
        <v>3226</v>
      </c>
      <c r="F14" s="0" t="s">
        <v>3202</v>
      </c>
      <c r="G14" s="0" t="s">
        <v>153</v>
      </c>
    </row>
    <row customHeight="1" ht="11.25">
      <c r="A15" s="0" t="s">
        <v>16</v>
      </c>
      <c r="B15" s="0" t="s">
        <v>3217</v>
      </c>
      <c r="C15" s="0" t="s">
        <v>3218</v>
      </c>
      <c r="D15" s="0" t="s">
        <v>3227</v>
      </c>
      <c r="E15" s="0" t="s">
        <v>3228</v>
      </c>
      <c r="F15" s="0" t="s">
        <v>3202</v>
      </c>
      <c r="G15" s="0" t="s">
        <v>154</v>
      </c>
    </row>
    <row customHeight="1" ht="11.25">
      <c r="A16" s="0" t="s">
        <v>16</v>
      </c>
      <c r="B16" s="0" t="s">
        <v>3229</v>
      </c>
      <c r="C16" s="0" t="s">
        <v>3230</v>
      </c>
      <c r="D16" s="0" t="s">
        <v>3229</v>
      </c>
      <c r="E16" s="0" t="s">
        <v>3230</v>
      </c>
      <c r="F16" s="0" t="s">
        <v>3199</v>
      </c>
      <c r="G16" s="0" t="s">
        <v>1507</v>
      </c>
    </row>
    <row customHeight="1" ht="11.25">
      <c r="A17" s="0" t="s">
        <v>16</v>
      </c>
      <c r="B17" s="0" t="s">
        <v>3229</v>
      </c>
      <c r="C17" s="0" t="s">
        <v>3230</v>
      </c>
      <c r="D17" s="0" t="s">
        <v>3231</v>
      </c>
      <c r="E17" s="0" t="s">
        <v>3232</v>
      </c>
      <c r="F17" s="0" t="s">
        <v>3212</v>
      </c>
      <c r="G17" s="0" t="s">
        <v>1513</v>
      </c>
    </row>
    <row customHeight="1" ht="11.25">
      <c r="A18" s="0" t="s">
        <v>16</v>
      </c>
      <c r="B18" s="0" t="s">
        <v>3229</v>
      </c>
      <c r="C18" s="0" t="s">
        <v>3230</v>
      </c>
      <c r="D18" s="0" t="s">
        <v>3233</v>
      </c>
      <c r="E18" s="0" t="s">
        <v>3234</v>
      </c>
      <c r="F18" s="0" t="s">
        <v>3202</v>
      </c>
      <c r="G18" s="0" t="s">
        <v>1525</v>
      </c>
    </row>
    <row customHeight="1" ht="11.25">
      <c r="A19" s="0" t="s">
        <v>16</v>
      </c>
      <c r="B19" s="0" t="s">
        <v>3229</v>
      </c>
      <c r="C19" s="0" t="s">
        <v>3230</v>
      </c>
      <c r="D19" s="0" t="s">
        <v>3235</v>
      </c>
      <c r="E19" s="0" t="s">
        <v>3236</v>
      </c>
      <c r="F19" s="0" t="s">
        <v>3202</v>
      </c>
      <c r="G19" s="0" t="s">
        <v>1539</v>
      </c>
    </row>
    <row customHeight="1" ht="11.25">
      <c r="A20" s="0" t="s">
        <v>16</v>
      </c>
      <c r="B20" s="0" t="s">
        <v>3229</v>
      </c>
      <c r="C20" s="0" t="s">
        <v>3230</v>
      </c>
      <c r="D20" s="0" t="s">
        <v>3237</v>
      </c>
      <c r="E20" s="0" t="s">
        <v>3238</v>
      </c>
      <c r="F20" s="0" t="s">
        <v>3202</v>
      </c>
      <c r="G20" s="0" t="s">
        <v>1551</v>
      </c>
    </row>
    <row customHeight="1" ht="11.25">
      <c r="A21" s="0" t="s">
        <v>16</v>
      </c>
      <c r="B21" s="0" t="s">
        <v>3239</v>
      </c>
      <c r="C21" s="0" t="s">
        <v>3240</v>
      </c>
      <c r="D21" s="0" t="s">
        <v>3239</v>
      </c>
      <c r="E21" s="0" t="s">
        <v>3240</v>
      </c>
      <c r="F21" s="0" t="s">
        <v>3199</v>
      </c>
      <c r="G21" s="0" t="s">
        <v>1560</v>
      </c>
    </row>
    <row customHeight="1" ht="11.25">
      <c r="A22" s="0" t="s">
        <v>16</v>
      </c>
      <c r="B22" s="0" t="s">
        <v>3239</v>
      </c>
      <c r="C22" s="0" t="s">
        <v>3240</v>
      </c>
      <c r="D22" s="0" t="s">
        <v>3241</v>
      </c>
      <c r="E22" s="0" t="s">
        <v>3242</v>
      </c>
      <c r="F22" s="0" t="s">
        <v>3202</v>
      </c>
      <c r="G22" s="0" t="s">
        <v>1576</v>
      </c>
    </row>
    <row customHeight="1" ht="11.25">
      <c r="A23" s="0" t="s">
        <v>16</v>
      </c>
      <c r="B23" s="0" t="s">
        <v>3239</v>
      </c>
      <c r="C23" s="0" t="s">
        <v>3240</v>
      </c>
      <c r="D23" s="0" t="s">
        <v>3243</v>
      </c>
      <c r="E23" s="0" t="s">
        <v>3244</v>
      </c>
      <c r="F23" s="0" t="s">
        <v>3207</v>
      </c>
      <c r="G23" s="0" t="s">
        <v>1583</v>
      </c>
    </row>
    <row customHeight="1" ht="11.25">
      <c r="A24" s="0" t="s">
        <v>16</v>
      </c>
      <c r="B24" s="0" t="s">
        <v>3239</v>
      </c>
      <c r="C24" s="0" t="s">
        <v>3240</v>
      </c>
      <c r="D24" s="0" t="s">
        <v>3245</v>
      </c>
      <c r="E24" s="0" t="s">
        <v>3246</v>
      </c>
      <c r="F24" s="0" t="s">
        <v>3202</v>
      </c>
      <c r="G24" s="0" t="s">
        <v>1591</v>
      </c>
    </row>
    <row customHeight="1" ht="11.25">
      <c r="A25" s="0" t="s">
        <v>16</v>
      </c>
      <c r="B25" s="0" t="s">
        <v>3247</v>
      </c>
      <c r="C25" s="0" t="s">
        <v>3248</v>
      </c>
      <c r="D25" s="0" t="s">
        <v>3249</v>
      </c>
      <c r="E25" s="0" t="s">
        <v>3250</v>
      </c>
      <c r="F25" s="0" t="s">
        <v>3202</v>
      </c>
      <c r="G25" s="0" t="s">
        <v>1598</v>
      </c>
    </row>
    <row customHeight="1" ht="11.25">
      <c r="A26" s="0" t="s">
        <v>16</v>
      </c>
      <c r="B26" s="0" t="s">
        <v>3247</v>
      </c>
      <c r="C26" s="0" t="s">
        <v>3248</v>
      </c>
      <c r="D26" s="0" t="s">
        <v>3247</v>
      </c>
      <c r="E26" s="0" t="s">
        <v>3248</v>
      </c>
      <c r="F26" s="0" t="s">
        <v>3199</v>
      </c>
      <c r="G26" s="0" t="s">
        <v>1602</v>
      </c>
    </row>
    <row customHeight="1" ht="11.25">
      <c r="A27" s="0" t="s">
        <v>16</v>
      </c>
      <c r="B27" s="0" t="s">
        <v>3247</v>
      </c>
      <c r="C27" s="0" t="s">
        <v>3248</v>
      </c>
      <c r="D27" s="0" t="s">
        <v>3251</v>
      </c>
      <c r="E27" s="0" t="s">
        <v>3252</v>
      </c>
      <c r="F27" s="0" t="s">
        <v>3202</v>
      </c>
      <c r="G27" s="0" t="s">
        <v>1607</v>
      </c>
    </row>
    <row customHeight="1" ht="11.25">
      <c r="A28" s="0" t="s">
        <v>16</v>
      </c>
      <c r="B28" s="0" t="s">
        <v>3247</v>
      </c>
      <c r="C28" s="0" t="s">
        <v>3248</v>
      </c>
      <c r="D28" s="0" t="s">
        <v>3253</v>
      </c>
      <c r="E28" s="0" t="s">
        <v>3254</v>
      </c>
      <c r="F28" s="0" t="s">
        <v>3207</v>
      </c>
      <c r="G28" s="0" t="s">
        <v>1615</v>
      </c>
    </row>
    <row customHeight="1" ht="11.25">
      <c r="A29" s="0" t="s">
        <v>16</v>
      </c>
      <c r="B29" s="0" t="s">
        <v>3255</v>
      </c>
      <c r="C29" s="0" t="s">
        <v>3256</v>
      </c>
      <c r="D29" s="0" t="s">
        <v>3257</v>
      </c>
      <c r="E29" s="0" t="s">
        <v>3258</v>
      </c>
      <c r="F29" s="0" t="s">
        <v>3202</v>
      </c>
      <c r="G29" s="0" t="s">
        <v>1617</v>
      </c>
    </row>
    <row customHeight="1" ht="11.25">
      <c r="A30" s="0" t="s">
        <v>16</v>
      </c>
      <c r="B30" s="0" t="s">
        <v>3255</v>
      </c>
      <c r="C30" s="0" t="s">
        <v>3256</v>
      </c>
      <c r="D30" s="0" t="s">
        <v>3255</v>
      </c>
      <c r="E30" s="0" t="s">
        <v>3256</v>
      </c>
      <c r="F30" s="0" t="s">
        <v>3199</v>
      </c>
      <c r="G30" s="0" t="s">
        <v>1620</v>
      </c>
    </row>
    <row customHeight="1" ht="11.25">
      <c r="A31" s="0" t="s">
        <v>16</v>
      </c>
      <c r="B31" s="0" t="s">
        <v>3255</v>
      </c>
      <c r="C31" s="0" t="s">
        <v>3256</v>
      </c>
      <c r="D31" s="0" t="s">
        <v>3259</v>
      </c>
      <c r="E31" s="0" t="s">
        <v>3260</v>
      </c>
      <c r="F31" s="0" t="s">
        <v>3202</v>
      </c>
      <c r="G31" s="0" t="s">
        <v>1625</v>
      </c>
    </row>
    <row customHeight="1" ht="11.25">
      <c r="A32" s="0" t="s">
        <v>16</v>
      </c>
      <c r="B32" s="0" t="s">
        <v>3255</v>
      </c>
      <c r="C32" s="0" t="s">
        <v>3256</v>
      </c>
      <c r="D32" s="0" t="s">
        <v>3261</v>
      </c>
      <c r="E32" s="0" t="s">
        <v>3262</v>
      </c>
      <c r="F32" s="0" t="s">
        <v>3207</v>
      </c>
      <c r="G32" s="0" t="s">
        <v>1627</v>
      </c>
    </row>
    <row customHeight="1" ht="11.25">
      <c r="A33" s="0" t="s">
        <v>16</v>
      </c>
      <c r="B33" s="0" t="s">
        <v>3255</v>
      </c>
      <c r="C33" s="0" t="s">
        <v>3256</v>
      </c>
      <c r="D33" s="0" t="s">
        <v>3263</v>
      </c>
      <c r="E33" s="0" t="s">
        <v>3264</v>
      </c>
      <c r="F33" s="0" t="s">
        <v>3202</v>
      </c>
      <c r="G33" s="0" t="s">
        <v>1629</v>
      </c>
    </row>
    <row customHeight="1" ht="11.25">
      <c r="A34" s="0" t="s">
        <v>16</v>
      </c>
      <c r="B34" s="0" t="s">
        <v>3265</v>
      </c>
      <c r="C34" s="0" t="s">
        <v>3266</v>
      </c>
      <c r="D34" s="0" t="s">
        <v>3267</v>
      </c>
      <c r="E34" s="0" t="s">
        <v>3268</v>
      </c>
      <c r="F34" s="0" t="s">
        <v>3202</v>
      </c>
      <c r="G34" s="0" t="s">
        <v>1631</v>
      </c>
    </row>
    <row customHeight="1" ht="11.25">
      <c r="A35" s="0" t="s">
        <v>16</v>
      </c>
      <c r="B35" s="0" t="s">
        <v>3265</v>
      </c>
      <c r="C35" s="0" t="s">
        <v>3266</v>
      </c>
      <c r="D35" s="0" t="s">
        <v>3265</v>
      </c>
      <c r="E35" s="0" t="s">
        <v>3266</v>
      </c>
      <c r="F35" s="0" t="s">
        <v>3199</v>
      </c>
      <c r="G35" s="0" t="s">
        <v>1636</v>
      </c>
    </row>
    <row customHeight="1" ht="11.25">
      <c r="A36" s="0" t="s">
        <v>16</v>
      </c>
      <c r="B36" s="0" t="s">
        <v>3265</v>
      </c>
      <c r="C36" s="0" t="s">
        <v>3266</v>
      </c>
      <c r="D36" s="0" t="s">
        <v>3269</v>
      </c>
      <c r="E36" s="0" t="s">
        <v>3270</v>
      </c>
      <c r="F36" s="0" t="s">
        <v>3202</v>
      </c>
      <c r="G36" s="0" t="s">
        <v>1641</v>
      </c>
    </row>
    <row customHeight="1" ht="11.25">
      <c r="A37" s="0" t="s">
        <v>16</v>
      </c>
      <c r="B37" s="0" t="s">
        <v>3271</v>
      </c>
      <c r="C37" s="0" t="s">
        <v>3272</v>
      </c>
      <c r="D37" s="0" t="s">
        <v>3273</v>
      </c>
      <c r="E37" s="0" t="s">
        <v>3274</v>
      </c>
      <c r="F37" s="0" t="s">
        <v>3212</v>
      </c>
      <c r="G37" s="0" t="s">
        <v>1645</v>
      </c>
    </row>
    <row customHeight="1" ht="11.25">
      <c r="A38" s="0" t="s">
        <v>16</v>
      </c>
      <c r="B38" s="0" t="s">
        <v>3271</v>
      </c>
      <c r="C38" s="0" t="s">
        <v>3272</v>
      </c>
      <c r="D38" s="0" t="s">
        <v>3275</v>
      </c>
      <c r="E38" s="0" t="s">
        <v>3276</v>
      </c>
      <c r="F38" s="0" t="s">
        <v>3202</v>
      </c>
      <c r="G38" s="0" t="s">
        <v>1653</v>
      </c>
    </row>
    <row customHeight="1" ht="11.25">
      <c r="A39" s="0" t="s">
        <v>16</v>
      </c>
      <c r="B39" s="0" t="s">
        <v>3271</v>
      </c>
      <c r="C39" s="0" t="s">
        <v>3272</v>
      </c>
      <c r="D39" s="0" t="s">
        <v>3271</v>
      </c>
      <c r="E39" s="0" t="s">
        <v>3272</v>
      </c>
      <c r="F39" s="0" t="s">
        <v>3199</v>
      </c>
      <c r="G39" s="0" t="s">
        <v>1659</v>
      </c>
    </row>
    <row customHeight="1" ht="11.25">
      <c r="A40" s="0" t="s">
        <v>16</v>
      </c>
      <c r="B40" s="0" t="s">
        <v>3271</v>
      </c>
      <c r="C40" s="0" t="s">
        <v>3272</v>
      </c>
      <c r="D40" s="0" t="s">
        <v>3277</v>
      </c>
      <c r="E40" s="0" t="s">
        <v>3278</v>
      </c>
      <c r="F40" s="0" t="s">
        <v>3202</v>
      </c>
      <c r="G40" s="0" t="s">
        <v>1664</v>
      </c>
    </row>
    <row customHeight="1" ht="11.25">
      <c r="A41" s="0" t="s">
        <v>16</v>
      </c>
      <c r="B41" s="0" t="s">
        <v>3279</v>
      </c>
      <c r="C41" s="0" t="s">
        <v>3280</v>
      </c>
      <c r="D41" s="0" t="s">
        <v>3281</v>
      </c>
      <c r="E41" s="0" t="s">
        <v>3282</v>
      </c>
      <c r="F41" s="0" t="s">
        <v>3202</v>
      </c>
      <c r="G41" s="0" t="s">
        <v>1668</v>
      </c>
    </row>
    <row customHeight="1" ht="11.25">
      <c r="A42" s="0" t="s">
        <v>16</v>
      </c>
      <c r="B42" s="0" t="s">
        <v>3279</v>
      </c>
      <c r="C42" s="0" t="s">
        <v>3280</v>
      </c>
      <c r="D42" s="0" t="s">
        <v>3283</v>
      </c>
      <c r="E42" s="0" t="s">
        <v>3284</v>
      </c>
      <c r="F42" s="0" t="s">
        <v>3202</v>
      </c>
      <c r="G42" s="0" t="s">
        <v>1671</v>
      </c>
    </row>
    <row customHeight="1" ht="11.25">
      <c r="A43" s="0" t="s">
        <v>16</v>
      </c>
      <c r="B43" s="0" t="s">
        <v>3279</v>
      </c>
      <c r="C43" s="0" t="s">
        <v>3280</v>
      </c>
      <c r="D43" s="0" t="s">
        <v>3285</v>
      </c>
      <c r="E43" s="0" t="s">
        <v>3286</v>
      </c>
      <c r="F43" s="0" t="s">
        <v>3212</v>
      </c>
      <c r="G43" s="0" t="s">
        <v>1678</v>
      </c>
    </row>
    <row customHeight="1" ht="11.25">
      <c r="A44" s="0" t="s">
        <v>16</v>
      </c>
      <c r="B44" s="0" t="s">
        <v>3279</v>
      </c>
      <c r="C44" s="0" t="s">
        <v>3280</v>
      </c>
      <c r="D44" s="0" t="s">
        <v>3287</v>
      </c>
      <c r="E44" s="0" t="s">
        <v>3288</v>
      </c>
      <c r="F44" s="0" t="s">
        <v>3212</v>
      </c>
      <c r="G44" s="0" t="s">
        <v>1687</v>
      </c>
    </row>
    <row customHeight="1" ht="11.25">
      <c r="A45" s="0" t="s">
        <v>16</v>
      </c>
      <c r="B45" s="0" t="s">
        <v>3279</v>
      </c>
      <c r="C45" s="0" t="s">
        <v>3280</v>
      </c>
      <c r="D45" s="0" t="s">
        <v>3289</v>
      </c>
      <c r="E45" s="0" t="s">
        <v>3290</v>
      </c>
      <c r="F45" s="0" t="s">
        <v>3212</v>
      </c>
      <c r="G45" s="0" t="s">
        <v>1692</v>
      </c>
    </row>
    <row customHeight="1" ht="11.25">
      <c r="A46" s="0" t="s">
        <v>16</v>
      </c>
      <c r="B46" s="0" t="s">
        <v>3279</v>
      </c>
      <c r="C46" s="0" t="s">
        <v>3280</v>
      </c>
      <c r="D46" s="0" t="s">
        <v>3291</v>
      </c>
      <c r="E46" s="0" t="s">
        <v>3292</v>
      </c>
      <c r="F46" s="0" t="s">
        <v>3202</v>
      </c>
      <c r="G46" s="0" t="s">
        <v>1696</v>
      </c>
    </row>
    <row customHeight="1" ht="11.25">
      <c r="A47" s="0" t="s">
        <v>16</v>
      </c>
      <c r="B47" s="0" t="s">
        <v>3279</v>
      </c>
      <c r="C47" s="0" t="s">
        <v>3280</v>
      </c>
      <c r="D47" s="0" t="s">
        <v>3279</v>
      </c>
      <c r="E47" s="0" t="s">
        <v>3280</v>
      </c>
      <c r="F47" s="0" t="s">
        <v>3199</v>
      </c>
      <c r="G47" s="0" t="s">
        <v>1702</v>
      </c>
    </row>
    <row customHeight="1" ht="11.25">
      <c r="A48" s="0" t="s">
        <v>16</v>
      </c>
      <c r="B48" s="0" t="s">
        <v>3279</v>
      </c>
      <c r="C48" s="0" t="s">
        <v>3280</v>
      </c>
      <c r="D48" s="0" t="s">
        <v>3293</v>
      </c>
      <c r="E48" s="0" t="s">
        <v>3294</v>
      </c>
      <c r="F48" s="0" t="s">
        <v>3202</v>
      </c>
      <c r="G48" s="0" t="s">
        <v>1707</v>
      </c>
    </row>
    <row customHeight="1" ht="11.25">
      <c r="A49" s="0" t="s">
        <v>16</v>
      </c>
      <c r="B49" s="0" t="s">
        <v>3279</v>
      </c>
      <c r="C49" s="0" t="s">
        <v>3280</v>
      </c>
      <c r="D49" s="0" t="s">
        <v>3295</v>
      </c>
      <c r="E49" s="0" t="s">
        <v>3296</v>
      </c>
      <c r="F49" s="0" t="s">
        <v>3202</v>
      </c>
      <c r="G49" s="0" t="s">
        <v>1710</v>
      </c>
    </row>
    <row customHeight="1" ht="11.25">
      <c r="A50" s="0" t="s">
        <v>16</v>
      </c>
      <c r="B50" s="0" t="s">
        <v>3279</v>
      </c>
      <c r="C50" s="0" t="s">
        <v>3280</v>
      </c>
      <c r="D50" s="0" t="s">
        <v>3297</v>
      </c>
      <c r="E50" s="0" t="s">
        <v>3298</v>
      </c>
      <c r="F50" s="0" t="s">
        <v>3202</v>
      </c>
      <c r="G50" s="0" t="s">
        <v>1714</v>
      </c>
    </row>
    <row customHeight="1" ht="11.25">
      <c r="A51" s="0" t="s">
        <v>16</v>
      </c>
      <c r="B51" s="0" t="s">
        <v>3299</v>
      </c>
      <c r="C51" s="0" t="s">
        <v>3300</v>
      </c>
      <c r="D51" s="0" t="s">
        <v>3299</v>
      </c>
      <c r="E51" s="0" t="s">
        <v>3300</v>
      </c>
      <c r="F51" s="0" t="s">
        <v>3199</v>
      </c>
      <c r="G51" s="0" t="s">
        <v>1718</v>
      </c>
    </row>
    <row customHeight="1" ht="11.25">
      <c r="A52" s="0" t="s">
        <v>16</v>
      </c>
      <c r="B52" s="0" t="s">
        <v>3299</v>
      </c>
      <c r="C52" s="0" t="s">
        <v>3300</v>
      </c>
      <c r="D52" s="0" t="s">
        <v>3301</v>
      </c>
      <c r="E52" s="0" t="s">
        <v>3302</v>
      </c>
      <c r="F52" s="0" t="s">
        <v>3202</v>
      </c>
      <c r="G52" s="0" t="s">
        <v>1722</v>
      </c>
    </row>
    <row customHeight="1" ht="11.25">
      <c r="A53" s="0" t="s">
        <v>16</v>
      </c>
      <c r="B53" s="0" t="s">
        <v>3299</v>
      </c>
      <c r="C53" s="0" t="s">
        <v>3300</v>
      </c>
      <c r="D53" s="0" t="s">
        <v>3303</v>
      </c>
      <c r="E53" s="0" t="s">
        <v>3304</v>
      </c>
      <c r="F53" s="0" t="s">
        <v>3202</v>
      </c>
      <c r="G53" s="0" t="s">
        <v>1724</v>
      </c>
    </row>
    <row customHeight="1" ht="11.25">
      <c r="A54" s="0" t="s">
        <v>16</v>
      </c>
      <c r="B54" s="0" t="s">
        <v>3299</v>
      </c>
      <c r="C54" s="0" t="s">
        <v>3300</v>
      </c>
      <c r="D54" s="0" t="s">
        <v>3305</v>
      </c>
      <c r="E54" s="0" t="s">
        <v>3306</v>
      </c>
      <c r="F54" s="0" t="s">
        <v>3207</v>
      </c>
      <c r="G54" s="0" t="s">
        <v>1727</v>
      </c>
    </row>
    <row customHeight="1" ht="11.25">
      <c r="A55" s="0" t="s">
        <v>16</v>
      </c>
      <c r="B55" s="0" t="s">
        <v>3307</v>
      </c>
      <c r="C55" s="0" t="s">
        <v>3308</v>
      </c>
      <c r="D55" s="0" t="s">
        <v>3309</v>
      </c>
      <c r="E55" s="0" t="s">
        <v>3310</v>
      </c>
      <c r="F55" s="0" t="s">
        <v>3202</v>
      </c>
      <c r="G55" s="0" t="s">
        <v>1731</v>
      </c>
    </row>
    <row customHeight="1" ht="11.25">
      <c r="A56" s="0" t="s">
        <v>16</v>
      </c>
      <c r="B56" s="0" t="s">
        <v>3307</v>
      </c>
      <c r="C56" s="0" t="s">
        <v>3308</v>
      </c>
      <c r="D56" s="0" t="s">
        <v>3307</v>
      </c>
      <c r="E56" s="0" t="s">
        <v>3308</v>
      </c>
      <c r="F56" s="0" t="s">
        <v>3199</v>
      </c>
      <c r="G56" s="0" t="s">
        <v>1734</v>
      </c>
    </row>
    <row customHeight="1" ht="11.25">
      <c r="A57" s="0" t="s">
        <v>16</v>
      </c>
      <c r="B57" s="0" t="s">
        <v>3307</v>
      </c>
      <c r="C57" s="0" t="s">
        <v>3308</v>
      </c>
      <c r="D57" s="0" t="s">
        <v>3311</v>
      </c>
      <c r="E57" s="0" t="s">
        <v>3312</v>
      </c>
      <c r="F57" s="0" t="s">
        <v>3207</v>
      </c>
      <c r="G57" s="0" t="s">
        <v>1737</v>
      </c>
    </row>
    <row customHeight="1" ht="11.25">
      <c r="A58" s="0" t="s">
        <v>16</v>
      </c>
      <c r="B58" s="0" t="s">
        <v>3307</v>
      </c>
      <c r="C58" s="0" t="s">
        <v>3308</v>
      </c>
      <c r="D58" s="0" t="s">
        <v>3313</v>
      </c>
      <c r="E58" s="0" t="s">
        <v>3314</v>
      </c>
      <c r="F58" s="0" t="s">
        <v>3202</v>
      </c>
      <c r="G58" s="0" t="s">
        <v>1740</v>
      </c>
    </row>
    <row customHeight="1" ht="11.25">
      <c r="A59" s="0" t="s">
        <v>16</v>
      </c>
      <c r="B59" s="0" t="s">
        <v>3307</v>
      </c>
      <c r="C59" s="0" t="s">
        <v>3308</v>
      </c>
      <c r="D59" s="0" t="s">
        <v>3315</v>
      </c>
      <c r="E59" s="0" t="s">
        <v>3316</v>
      </c>
      <c r="F59" s="0" t="s">
        <v>3202</v>
      </c>
      <c r="G59" s="0" t="s">
        <v>1744</v>
      </c>
    </row>
    <row customHeight="1" ht="11.25">
      <c r="A60" s="0" t="s">
        <v>16</v>
      </c>
      <c r="B60" s="0" t="s">
        <v>3317</v>
      </c>
      <c r="C60" s="0" t="s">
        <v>3318</v>
      </c>
      <c r="D60" s="0" t="s">
        <v>3319</v>
      </c>
      <c r="E60" s="0" t="s">
        <v>3320</v>
      </c>
      <c r="F60" s="0" t="s">
        <v>3212</v>
      </c>
      <c r="G60" s="0" t="s">
        <v>1747</v>
      </c>
    </row>
    <row customHeight="1" ht="11.25">
      <c r="A61" s="0" t="s">
        <v>16</v>
      </c>
      <c r="B61" s="0" t="s">
        <v>3317</v>
      </c>
      <c r="C61" s="0" t="s">
        <v>3318</v>
      </c>
      <c r="D61" s="0" t="s">
        <v>3321</v>
      </c>
      <c r="E61" s="0" t="s">
        <v>3322</v>
      </c>
      <c r="F61" s="0" t="s">
        <v>3202</v>
      </c>
      <c r="G61" s="0" t="s">
        <v>3323</v>
      </c>
    </row>
    <row customHeight="1" ht="11.25">
      <c r="A62" s="0" t="s">
        <v>16</v>
      </c>
      <c r="B62" s="0" t="s">
        <v>3317</v>
      </c>
      <c r="C62" s="0" t="s">
        <v>3318</v>
      </c>
      <c r="D62" s="0" t="s">
        <v>3324</v>
      </c>
      <c r="E62" s="0" t="s">
        <v>3325</v>
      </c>
      <c r="F62" s="0" t="s">
        <v>3202</v>
      </c>
      <c r="G62" s="0" t="s">
        <v>3326</v>
      </c>
    </row>
    <row customHeight="1" ht="11.25">
      <c r="A63" s="0" t="s">
        <v>16</v>
      </c>
      <c r="B63" s="0" t="s">
        <v>3317</v>
      </c>
      <c r="C63" s="0" t="s">
        <v>3318</v>
      </c>
      <c r="D63" s="0" t="s">
        <v>3317</v>
      </c>
      <c r="E63" s="0" t="s">
        <v>3318</v>
      </c>
      <c r="F63" s="0" t="s">
        <v>3199</v>
      </c>
      <c r="G63" s="0" t="s">
        <v>3327</v>
      </c>
    </row>
    <row customHeight="1" ht="11.25">
      <c r="A64" s="0" t="s">
        <v>16</v>
      </c>
      <c r="B64" s="0" t="s">
        <v>3317</v>
      </c>
      <c r="C64" s="0" t="s">
        <v>3318</v>
      </c>
      <c r="D64" s="0" t="s">
        <v>3328</v>
      </c>
      <c r="E64" s="0" t="s">
        <v>3329</v>
      </c>
      <c r="F64" s="0" t="s">
        <v>3202</v>
      </c>
      <c r="G64" s="0" t="s">
        <v>3330</v>
      </c>
    </row>
    <row customHeight="1" ht="11.25">
      <c r="A65" s="0" t="s">
        <v>16</v>
      </c>
      <c r="B65" s="0" t="s">
        <v>3331</v>
      </c>
      <c r="C65" s="0" t="s">
        <v>3332</v>
      </c>
      <c r="D65" s="0" t="s">
        <v>3331</v>
      </c>
      <c r="E65" s="0" t="s">
        <v>3332</v>
      </c>
      <c r="F65" s="0" t="s">
        <v>3333</v>
      </c>
      <c r="G65" s="0" t="s">
        <v>3334</v>
      </c>
    </row>
    <row customHeight="1" ht="11.25">
      <c r="A66" s="0" t="s">
        <v>16</v>
      </c>
      <c r="B66" s="0" t="s">
        <v>3335</v>
      </c>
      <c r="C66" s="0" t="s">
        <v>3336</v>
      </c>
      <c r="D66" s="0" t="s">
        <v>3337</v>
      </c>
      <c r="E66" s="0" t="s">
        <v>3338</v>
      </c>
      <c r="F66" s="0" t="s">
        <v>3212</v>
      </c>
      <c r="G66" s="0" t="s">
        <v>3339</v>
      </c>
    </row>
    <row customHeight="1" ht="11.25">
      <c r="A67" s="0" t="s">
        <v>16</v>
      </c>
      <c r="B67" s="0" t="s">
        <v>3335</v>
      </c>
      <c r="C67" s="0" t="s">
        <v>3336</v>
      </c>
      <c r="D67" s="0" t="s">
        <v>3340</v>
      </c>
      <c r="E67" s="0" t="s">
        <v>3341</v>
      </c>
      <c r="F67" s="0" t="s">
        <v>3212</v>
      </c>
      <c r="G67" s="0" t="s">
        <v>2064</v>
      </c>
    </row>
    <row customHeight="1" ht="11.25">
      <c r="A68" s="0" t="s">
        <v>16</v>
      </c>
      <c r="B68" s="0" t="s">
        <v>3335</v>
      </c>
      <c r="C68" s="0" t="s">
        <v>3336</v>
      </c>
      <c r="D68" s="0" t="s">
        <v>3342</v>
      </c>
      <c r="E68" s="0" t="s">
        <v>3343</v>
      </c>
      <c r="F68" s="0" t="s">
        <v>3202</v>
      </c>
      <c r="G68" s="0" t="s">
        <v>3344</v>
      </c>
    </row>
    <row customHeight="1" ht="11.25">
      <c r="A69" s="0" t="s">
        <v>16</v>
      </c>
      <c r="B69" s="0" t="s">
        <v>3335</v>
      </c>
      <c r="C69" s="0" t="s">
        <v>3336</v>
      </c>
      <c r="D69" s="0" t="s">
        <v>3335</v>
      </c>
      <c r="E69" s="0" t="s">
        <v>3336</v>
      </c>
      <c r="F69" s="0" t="s">
        <v>3199</v>
      </c>
      <c r="G69" s="0" t="s">
        <v>2267</v>
      </c>
    </row>
    <row customHeight="1" ht="11.25">
      <c r="A70" s="0" t="s">
        <v>16</v>
      </c>
      <c r="B70" s="0" t="s">
        <v>3335</v>
      </c>
      <c r="C70" s="0" t="s">
        <v>3336</v>
      </c>
      <c r="D70" s="0" t="s">
        <v>3345</v>
      </c>
      <c r="E70" s="0" t="s">
        <v>3346</v>
      </c>
      <c r="F70" s="0" t="s">
        <v>3202</v>
      </c>
      <c r="G70" s="0" t="s">
        <v>3347</v>
      </c>
    </row>
    <row customHeight="1" ht="11.25">
      <c r="A71" s="0" t="s">
        <v>16</v>
      </c>
      <c r="B71" s="0" t="s">
        <v>3348</v>
      </c>
      <c r="C71" s="0" t="s">
        <v>3349</v>
      </c>
      <c r="D71" s="0" t="s">
        <v>3350</v>
      </c>
      <c r="E71" s="0" t="s">
        <v>3351</v>
      </c>
      <c r="F71" s="0" t="s">
        <v>3202</v>
      </c>
      <c r="G71" s="0" t="s">
        <v>3352</v>
      </c>
    </row>
    <row customHeight="1" ht="11.25">
      <c r="A72" s="0" t="s">
        <v>16</v>
      </c>
      <c r="B72" s="0" t="s">
        <v>3348</v>
      </c>
      <c r="C72" s="0" t="s">
        <v>3349</v>
      </c>
      <c r="D72" s="0" t="s">
        <v>3353</v>
      </c>
      <c r="E72" s="0" t="s">
        <v>3354</v>
      </c>
      <c r="F72" s="0" t="s">
        <v>3202</v>
      </c>
      <c r="G72" s="0" t="s">
        <v>3355</v>
      </c>
    </row>
    <row customHeight="1" ht="11.25">
      <c r="A73" s="0" t="s">
        <v>16</v>
      </c>
      <c r="B73" s="0" t="s">
        <v>3348</v>
      </c>
      <c r="C73" s="0" t="s">
        <v>3349</v>
      </c>
      <c r="D73" s="0" t="s">
        <v>3356</v>
      </c>
      <c r="E73" s="0" t="s">
        <v>3357</v>
      </c>
      <c r="F73" s="0" t="s">
        <v>3207</v>
      </c>
      <c r="G73" s="0" t="s">
        <v>3358</v>
      </c>
    </row>
    <row customHeight="1" ht="11.25">
      <c r="A74" s="0" t="s">
        <v>16</v>
      </c>
      <c r="B74" s="0" t="s">
        <v>3348</v>
      </c>
      <c r="C74" s="0" t="s">
        <v>3349</v>
      </c>
      <c r="D74" s="0" t="s">
        <v>3348</v>
      </c>
      <c r="E74" s="0" t="s">
        <v>3349</v>
      </c>
      <c r="F74" s="0" t="s">
        <v>3199</v>
      </c>
      <c r="G74" s="0" t="s">
        <v>3359</v>
      </c>
    </row>
    <row customHeight="1" ht="11.25">
      <c r="A75" s="0" t="s">
        <v>16</v>
      </c>
      <c r="B75" s="0" t="s">
        <v>3360</v>
      </c>
      <c r="C75" s="0" t="s">
        <v>3361</v>
      </c>
      <c r="D75" s="0" t="s">
        <v>3362</v>
      </c>
      <c r="E75" s="0" t="s">
        <v>3363</v>
      </c>
      <c r="F75" s="0" t="s">
        <v>3212</v>
      </c>
      <c r="G75" s="0" t="s">
        <v>3364</v>
      </c>
    </row>
    <row customHeight="1" ht="11.25">
      <c r="A76" s="0" t="s">
        <v>16</v>
      </c>
      <c r="B76" s="0" t="s">
        <v>3360</v>
      </c>
      <c r="C76" s="0" t="s">
        <v>3361</v>
      </c>
      <c r="D76" s="0" t="s">
        <v>3365</v>
      </c>
      <c r="E76" s="0" t="s">
        <v>3366</v>
      </c>
      <c r="F76" s="0" t="s">
        <v>3202</v>
      </c>
      <c r="G76" s="0" t="s">
        <v>3367</v>
      </c>
    </row>
    <row customHeight="1" ht="11.25">
      <c r="A77" s="0" t="s">
        <v>16</v>
      </c>
      <c r="B77" s="0" t="s">
        <v>3360</v>
      </c>
      <c r="C77" s="0" t="s">
        <v>3361</v>
      </c>
      <c r="D77" s="0" t="s">
        <v>3368</v>
      </c>
      <c r="E77" s="0" t="s">
        <v>3369</v>
      </c>
      <c r="F77" s="0" t="s">
        <v>3202</v>
      </c>
      <c r="G77" s="0" t="s">
        <v>3370</v>
      </c>
    </row>
    <row customHeight="1" ht="11.25">
      <c r="A78" s="0" t="s">
        <v>16</v>
      </c>
      <c r="B78" s="0" t="s">
        <v>3360</v>
      </c>
      <c r="C78" s="0" t="s">
        <v>3361</v>
      </c>
      <c r="D78" s="0" t="s">
        <v>3360</v>
      </c>
      <c r="E78" s="0" t="s">
        <v>3361</v>
      </c>
      <c r="F78" s="0" t="s">
        <v>3199</v>
      </c>
      <c r="G78" s="0" t="s">
        <v>3371</v>
      </c>
    </row>
    <row customHeight="1" ht="11.25">
      <c r="A79" s="0" t="s">
        <v>16</v>
      </c>
      <c r="B79" s="0" t="s">
        <v>3360</v>
      </c>
      <c r="C79" s="0" t="s">
        <v>3361</v>
      </c>
      <c r="D79" s="0" t="s">
        <v>3372</v>
      </c>
      <c r="E79" s="0" t="s">
        <v>3373</v>
      </c>
      <c r="F79" s="0" t="s">
        <v>3202</v>
      </c>
      <c r="G79" s="0" t="s">
        <v>3374</v>
      </c>
    </row>
    <row customHeight="1" ht="11.25">
      <c r="A80" s="0" t="s">
        <v>16</v>
      </c>
      <c r="B80" s="0" t="s">
        <v>3375</v>
      </c>
      <c r="C80" s="0" t="s">
        <v>3376</v>
      </c>
      <c r="D80" s="0" t="s">
        <v>3377</v>
      </c>
      <c r="E80" s="0" t="s">
        <v>3378</v>
      </c>
      <c r="F80" s="0" t="s">
        <v>3202</v>
      </c>
      <c r="G80" s="0" t="s">
        <v>3379</v>
      </c>
    </row>
    <row customHeight="1" ht="11.25">
      <c r="A81" s="0" t="s">
        <v>16</v>
      </c>
      <c r="B81" s="0" t="s">
        <v>3375</v>
      </c>
      <c r="C81" s="0" t="s">
        <v>3376</v>
      </c>
      <c r="D81" s="0" t="s">
        <v>3380</v>
      </c>
      <c r="E81" s="0" t="s">
        <v>3381</v>
      </c>
      <c r="F81" s="0" t="s">
        <v>3207</v>
      </c>
      <c r="G81" s="0" t="s">
        <v>3382</v>
      </c>
    </row>
    <row customHeight="1" ht="11.25">
      <c r="A82" s="0" t="s">
        <v>16</v>
      </c>
      <c r="B82" s="0" t="s">
        <v>3375</v>
      </c>
      <c r="C82" s="0" t="s">
        <v>3376</v>
      </c>
      <c r="D82" s="0" t="s">
        <v>3383</v>
      </c>
      <c r="E82" s="0" t="s">
        <v>3384</v>
      </c>
      <c r="F82" s="0" t="s">
        <v>3202</v>
      </c>
      <c r="G82" s="0" t="s">
        <v>3385</v>
      </c>
    </row>
    <row customHeight="1" ht="11.25">
      <c r="A83" s="0" t="s">
        <v>16</v>
      </c>
      <c r="B83" s="0" t="s">
        <v>3375</v>
      </c>
      <c r="C83" s="0" t="s">
        <v>3376</v>
      </c>
      <c r="D83" s="0" t="s">
        <v>3386</v>
      </c>
      <c r="E83" s="0" t="s">
        <v>3387</v>
      </c>
      <c r="F83" s="0" t="s">
        <v>3202</v>
      </c>
      <c r="G83" s="0" t="s">
        <v>3388</v>
      </c>
    </row>
    <row customHeight="1" ht="11.25">
      <c r="A84" s="0" t="s">
        <v>16</v>
      </c>
      <c r="B84" s="0" t="s">
        <v>3375</v>
      </c>
      <c r="C84" s="0" t="s">
        <v>3376</v>
      </c>
      <c r="D84" s="0" t="s">
        <v>3375</v>
      </c>
      <c r="E84" s="0" t="s">
        <v>3376</v>
      </c>
      <c r="F84" s="0" t="s">
        <v>3199</v>
      </c>
      <c r="G84" s="0" t="s">
        <v>3389</v>
      </c>
    </row>
    <row customHeight="1" ht="11.25">
      <c r="A85" s="0" t="s">
        <v>16</v>
      </c>
      <c r="B85" s="0" t="s">
        <v>3390</v>
      </c>
      <c r="C85" s="0" t="s">
        <v>3391</v>
      </c>
      <c r="D85" s="0" t="s">
        <v>3392</v>
      </c>
      <c r="E85" s="0" t="s">
        <v>3393</v>
      </c>
      <c r="F85" s="0" t="s">
        <v>3212</v>
      </c>
      <c r="G85" s="0" t="s">
        <v>3394</v>
      </c>
    </row>
    <row customHeight="1" ht="11.25">
      <c r="A86" s="0" t="s">
        <v>16</v>
      </c>
      <c r="B86" s="0" t="s">
        <v>3390</v>
      </c>
      <c r="C86" s="0" t="s">
        <v>3391</v>
      </c>
      <c r="D86" s="0" t="s">
        <v>3395</v>
      </c>
      <c r="E86" s="0" t="s">
        <v>3396</v>
      </c>
      <c r="F86" s="0" t="s">
        <v>3212</v>
      </c>
      <c r="G86" s="0" t="s">
        <v>3397</v>
      </c>
    </row>
    <row customHeight="1" ht="11.25">
      <c r="A87" s="0" t="s">
        <v>16</v>
      </c>
      <c r="B87" s="0" t="s">
        <v>3390</v>
      </c>
      <c r="C87" s="0" t="s">
        <v>3391</v>
      </c>
      <c r="D87" s="0" t="s">
        <v>3398</v>
      </c>
      <c r="E87" s="0" t="s">
        <v>3399</v>
      </c>
      <c r="F87" s="0" t="s">
        <v>3202</v>
      </c>
      <c r="G87" s="0" t="s">
        <v>3400</v>
      </c>
    </row>
    <row customHeight="1" ht="11.25">
      <c r="A88" s="0" t="s">
        <v>16</v>
      </c>
      <c r="B88" s="0" t="s">
        <v>3390</v>
      </c>
      <c r="C88" s="0" t="s">
        <v>3391</v>
      </c>
      <c r="D88" s="0" t="s">
        <v>3401</v>
      </c>
      <c r="E88" s="0" t="s">
        <v>3402</v>
      </c>
      <c r="F88" s="0" t="s">
        <v>3202</v>
      </c>
      <c r="G88" s="0" t="s">
        <v>3403</v>
      </c>
    </row>
    <row customHeight="1" ht="11.25">
      <c r="A89" s="0" t="s">
        <v>16</v>
      </c>
      <c r="B89" s="0" t="s">
        <v>3390</v>
      </c>
      <c r="C89" s="0" t="s">
        <v>3391</v>
      </c>
      <c r="D89" s="0" t="s">
        <v>3404</v>
      </c>
      <c r="E89" s="0" t="s">
        <v>3405</v>
      </c>
      <c r="F89" s="0" t="s">
        <v>3202</v>
      </c>
      <c r="G89" s="0" t="s">
        <v>3406</v>
      </c>
    </row>
    <row customHeight="1" ht="11.25">
      <c r="A90" s="0" t="s">
        <v>16</v>
      </c>
      <c r="B90" s="0" t="s">
        <v>3390</v>
      </c>
      <c r="C90" s="0" t="s">
        <v>3391</v>
      </c>
      <c r="D90" s="0" t="s">
        <v>3407</v>
      </c>
      <c r="E90" s="0" t="s">
        <v>3408</v>
      </c>
      <c r="F90" s="0" t="s">
        <v>3202</v>
      </c>
      <c r="G90" s="0" t="s">
        <v>3409</v>
      </c>
    </row>
    <row customHeight="1" ht="11.25">
      <c r="A91" s="0" t="s">
        <v>16</v>
      </c>
      <c r="B91" s="0" t="s">
        <v>3390</v>
      </c>
      <c r="C91" s="0" t="s">
        <v>3391</v>
      </c>
      <c r="D91" s="0" t="s">
        <v>3410</v>
      </c>
      <c r="E91" s="0" t="s">
        <v>3411</v>
      </c>
      <c r="F91" s="0" t="s">
        <v>3207</v>
      </c>
      <c r="G91" s="0" t="s">
        <v>3412</v>
      </c>
    </row>
    <row customHeight="1" ht="11.25">
      <c r="A92" s="0" t="s">
        <v>16</v>
      </c>
      <c r="B92" s="0" t="s">
        <v>3390</v>
      </c>
      <c r="C92" s="0" t="s">
        <v>3391</v>
      </c>
      <c r="D92" s="0" t="s">
        <v>3390</v>
      </c>
      <c r="E92" s="0" t="s">
        <v>3391</v>
      </c>
      <c r="F92" s="0" t="s">
        <v>3199</v>
      </c>
      <c r="G92" s="0" t="s">
        <v>3413</v>
      </c>
    </row>
    <row customHeight="1" ht="11.25">
      <c r="A93" s="0" t="s">
        <v>16</v>
      </c>
      <c r="B93" s="0" t="s">
        <v>3390</v>
      </c>
      <c r="C93" s="0" t="s">
        <v>3391</v>
      </c>
      <c r="D93" s="0" t="s">
        <v>3414</v>
      </c>
      <c r="E93" s="0" t="s">
        <v>3415</v>
      </c>
      <c r="F93" s="0" t="s">
        <v>3202</v>
      </c>
      <c r="G93" s="0" t="s">
        <v>3416</v>
      </c>
    </row>
    <row customHeight="1" ht="11.25">
      <c r="A94" s="0" t="s">
        <v>16</v>
      </c>
      <c r="B94" s="0" t="s">
        <v>3417</v>
      </c>
      <c r="C94" s="0" t="s">
        <v>3418</v>
      </c>
      <c r="D94" s="0" t="s">
        <v>3419</v>
      </c>
      <c r="E94" s="0" t="s">
        <v>3420</v>
      </c>
      <c r="F94" s="0" t="s">
        <v>3212</v>
      </c>
      <c r="G94" s="0" t="s">
        <v>3421</v>
      </c>
    </row>
    <row customHeight="1" ht="11.25">
      <c r="A95" s="0" t="s">
        <v>16</v>
      </c>
      <c r="B95" s="0" t="s">
        <v>3417</v>
      </c>
      <c r="C95" s="0" t="s">
        <v>3418</v>
      </c>
      <c r="D95" s="0" t="s">
        <v>3422</v>
      </c>
      <c r="E95" s="0" t="s">
        <v>3423</v>
      </c>
      <c r="F95" s="0" t="s">
        <v>3202</v>
      </c>
      <c r="G95" s="0" t="s">
        <v>3424</v>
      </c>
    </row>
    <row customHeight="1" ht="11.25">
      <c r="A96" s="0" t="s">
        <v>16</v>
      </c>
      <c r="B96" s="0" t="s">
        <v>3417</v>
      </c>
      <c r="C96" s="0" t="s">
        <v>3418</v>
      </c>
      <c r="D96" s="0" t="s">
        <v>3425</v>
      </c>
      <c r="E96" s="0" t="s">
        <v>3426</v>
      </c>
      <c r="F96" s="0" t="s">
        <v>3202</v>
      </c>
      <c r="G96" s="0" t="s">
        <v>3427</v>
      </c>
    </row>
    <row customHeight="1" ht="11.25">
      <c r="A97" s="0" t="s">
        <v>16</v>
      </c>
      <c r="B97" s="0" t="s">
        <v>3417</v>
      </c>
      <c r="C97" s="0" t="s">
        <v>3418</v>
      </c>
      <c r="D97" s="0" t="s">
        <v>3428</v>
      </c>
      <c r="E97" s="0" t="s">
        <v>3429</v>
      </c>
      <c r="F97" s="0" t="s">
        <v>3202</v>
      </c>
      <c r="G97" s="0" t="s">
        <v>3430</v>
      </c>
    </row>
    <row customHeight="1" ht="11.25">
      <c r="A98" s="0" t="s">
        <v>16</v>
      </c>
      <c r="B98" s="0" t="s">
        <v>3417</v>
      </c>
      <c r="C98" s="0" t="s">
        <v>3418</v>
      </c>
      <c r="D98" s="0" t="s">
        <v>3417</v>
      </c>
      <c r="E98" s="0" t="s">
        <v>3418</v>
      </c>
      <c r="F98" s="0" t="s">
        <v>3199</v>
      </c>
      <c r="G98" s="0" t="s">
        <v>3431</v>
      </c>
    </row>
    <row customHeight="1" ht="11.25">
      <c r="A99" s="0" t="s">
        <v>16</v>
      </c>
      <c r="B99" s="0" t="s">
        <v>3432</v>
      </c>
      <c r="C99" s="0" t="s">
        <v>3433</v>
      </c>
      <c r="D99" s="0" t="s">
        <v>3432</v>
      </c>
      <c r="E99" s="0" t="s">
        <v>3433</v>
      </c>
      <c r="F99" s="0" t="s">
        <v>3333</v>
      </c>
      <c r="G99" s="0" t="s">
        <v>3434</v>
      </c>
    </row>
    <row customHeight="1" ht="11.25">
      <c r="A100" s="0" t="s">
        <v>16</v>
      </c>
      <c r="B100" s="0" t="s">
        <v>3435</v>
      </c>
      <c r="C100" s="0" t="s">
        <v>3436</v>
      </c>
      <c r="D100" s="0" t="s">
        <v>3435</v>
      </c>
      <c r="E100" s="0" t="s">
        <v>3436</v>
      </c>
      <c r="F100" s="0" t="s">
        <v>3333</v>
      </c>
      <c r="G100" s="0" t="s">
        <v>3437</v>
      </c>
    </row>
    <row customHeight="1" ht="11.25">
      <c r="A101" s="0" t="s">
        <v>16</v>
      </c>
      <c r="B101" s="0" t="s">
        <v>3438</v>
      </c>
      <c r="C101" s="0" t="s">
        <v>3439</v>
      </c>
      <c r="D101" s="0" t="s">
        <v>3438</v>
      </c>
      <c r="E101" s="0" t="s">
        <v>3439</v>
      </c>
      <c r="F101" s="0" t="s">
        <v>3333</v>
      </c>
      <c r="G101" s="0" t="s">
        <v>3440</v>
      </c>
    </row>
    <row customHeight="1" ht="11.25">
      <c r="A102" s="0" t="s">
        <v>16</v>
      </c>
      <c r="B102" s="0" t="s">
        <v>101</v>
      </c>
      <c r="C102" s="0" t="s">
        <v>102</v>
      </c>
      <c r="D102" s="0" t="s">
        <v>101</v>
      </c>
      <c r="E102" s="0" t="s">
        <v>102</v>
      </c>
      <c r="F102" s="0" t="s">
        <v>3333</v>
      </c>
      <c r="G102" s="0" t="s">
        <v>100</v>
      </c>
    </row>
    <row customHeight="1" ht="11.25">
      <c r="A103" s="0" t="s">
        <v>16</v>
      </c>
      <c r="B103" s="0" t="s">
        <v>3441</v>
      </c>
      <c r="C103" s="0" t="s">
        <v>3442</v>
      </c>
      <c r="D103" s="0" t="s">
        <v>3441</v>
      </c>
      <c r="E103" s="0" t="s">
        <v>3442</v>
      </c>
      <c r="F103" s="0" t="s">
        <v>3333</v>
      </c>
      <c r="G103" s="0" t="s">
        <v>3443</v>
      </c>
    </row>
    <row customHeight="1" ht="11.25">
      <c r="A104" s="0" t="s">
        <v>16</v>
      </c>
      <c r="B104" s="0" t="s">
        <v>3444</v>
      </c>
      <c r="C104" s="0" t="s">
        <v>3445</v>
      </c>
      <c r="D104" s="0" t="s">
        <v>3444</v>
      </c>
      <c r="E104" s="0" t="s">
        <v>3445</v>
      </c>
      <c r="F104" s="0" t="s">
        <v>3333</v>
      </c>
      <c r="G104" s="0" t="s">
        <v>3446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18A5B-EE18-5FC8-D20A-ABE2FF5B992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3482</v>
      </c>
      <c r="B1" s="838" t="s">
        <v>3483</v>
      </c>
      <c r="C1" s="838" t="s">
        <v>1210</v>
      </c>
    </row>
    <row customHeight="1" ht="11.25">
      <c r="A2" s="838">
        <v>4189678</v>
      </c>
      <c r="B2" s="838" t="s">
        <v>3484</v>
      </c>
      <c r="C2" s="838" t="s">
        <v>3485</v>
      </c>
    </row>
    <row customHeight="1" ht="11.25">
      <c r="A3" s="838">
        <v>4190415</v>
      </c>
      <c r="B3" s="838" t="s">
        <v>3486</v>
      </c>
      <c r="C3" s="838" t="s">
        <v>3485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4BE47-4BB3-24A8-6AAA-0820E249A9D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3487</v>
      </c>
      <c r="B1" s="166" t="s">
        <v>3488</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FB001-FE05-3968-51A9-7CD24A17A7A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3489</v>
      </c>
      <c r="B1" s="0" t="b">
        <v>1</v>
      </c>
    </row>
    <row customHeight="1" ht="11.25">
      <c r="A2" s="0" t="s">
        <v>3490</v>
      </c>
      <c r="B2" s="0" t="b">
        <v>0</v>
      </c>
    </row>
    <row customHeight="1" ht="11.25">
      <c r="A3" s="0" t="s">
        <v>3491</v>
      </c>
      <c r="B3" s="0" t="b">
        <v>0</v>
      </c>
    </row>
    <row customHeight="1" ht="11.25">
      <c r="A4" s="0" t="s">
        <v>3492</v>
      </c>
      <c r="B4" s="0" t="b">
        <v>0</v>
      </c>
    </row>
    <row customHeight="1" ht="11.25">
      <c r="A5" s="0" t="s">
        <v>3493</v>
      </c>
      <c r="B5" s="0" t="b">
        <v>0</v>
      </c>
    </row>
    <row customHeight="1" ht="11.25">
      <c r="A6" s="0" t="s">
        <v>3494</v>
      </c>
      <c r="B6" s="0" t="b">
        <v>1</v>
      </c>
    </row>
    <row customHeight="1" ht="11.25">
      <c r="A7" s="0" t="s">
        <v>3495</v>
      </c>
      <c r="B7" s="0" t="b">
        <v>0</v>
      </c>
    </row>
    <row customHeight="1" ht="11.25">
      <c r="A8" s="0" t="s">
        <v>3496</v>
      </c>
      <c r="B8" s="0" t="b">
        <v>0</v>
      </c>
    </row>
    <row customHeight="1" ht="11.25">
      <c r="A9" s="0" t="s">
        <v>3497</v>
      </c>
      <c r="B9" s="0" t="b">
        <v>1</v>
      </c>
    </row>
    <row customHeight="1" ht="11.25">
      <c r="A10" s="0" t="s">
        <v>3498</v>
      </c>
      <c r="B10" s="0" t="b">
        <v>0</v>
      </c>
    </row>
    <row customHeight="1" ht="11.25">
      <c r="A11" s="0" t="s">
        <v>3499</v>
      </c>
      <c r="B11" s="0" t="b">
        <v>0</v>
      </c>
    </row>
    <row customHeight="1" ht="11.25">
      <c r="A12" s="0" t="s">
        <v>3500</v>
      </c>
      <c r="B12" s="0" t="b">
        <v>0</v>
      </c>
    </row>
    <row customHeight="1" ht="11.25">
      <c r="A13" s="0" t="s">
        <v>3501</v>
      </c>
      <c r="B13" s="0" t="b">
        <v>0</v>
      </c>
    </row>
    <row customHeight="1" ht="11.25">
      <c r="A14" s="0" t="s">
        <v>3502</v>
      </c>
      <c r="B14" s="0" t="b">
        <v>0</v>
      </c>
    </row>
    <row customHeight="1" ht="11.25">
      <c r="A15" s="0" t="s">
        <v>3503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34007-532E-4408-4856-6A9C02927FF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42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1F149-D139-ED9D-FE08-3DB27B1C1A3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3504</v>
      </c>
      <c r="B1" s="70" t="s">
        <v>3505</v>
      </c>
    </row>
    <row customHeight="1" ht="11.25">
      <c r="A2" s="67" t="s">
        <v>3506</v>
      </c>
      <c r="B2" s="67" t="s">
        <v>3507</v>
      </c>
    </row>
    <row customHeight="1" ht="11.25">
      <c r="A3" s="67" t="s">
        <v>3508</v>
      </c>
      <c r="B3" s="67" t="s">
        <v>3509</v>
      </c>
    </row>
    <row customHeight="1" ht="11.25">
      <c r="A4" s="67" t="s">
        <v>3510</v>
      </c>
      <c r="B4" s="67" t="s">
        <v>3511</v>
      </c>
    </row>
    <row customHeight="1" ht="11.25">
      <c r="A5" s="67" t="s">
        <v>3512</v>
      </c>
      <c r="B5" s="67" t="s">
        <v>3513</v>
      </c>
    </row>
    <row customHeight="1" ht="11.25">
      <c r="A6" s="67" t="s">
        <v>3514</v>
      </c>
      <c r="B6" s="67" t="s">
        <v>3515</v>
      </c>
    </row>
    <row customHeight="1" ht="11.25">
      <c r="A7" s="67" t="s">
        <v>3516</v>
      </c>
      <c r="B7" s="67" t="s">
        <v>3517</v>
      </c>
    </row>
    <row customHeight="1" ht="11.25">
      <c r="A8" s="67" t="s">
        <v>3518</v>
      </c>
      <c r="B8" s="67" t="s">
        <v>3519</v>
      </c>
    </row>
    <row customHeight="1" ht="11.25">
      <c r="A9" s="67" t="s">
        <v>3520</v>
      </c>
      <c r="B9" s="67" t="s">
        <v>3521</v>
      </c>
    </row>
    <row customHeight="1" ht="11.25">
      <c r="A10" s="67" t="s">
        <v>3522</v>
      </c>
      <c r="B10" s="67" t="s">
        <v>3523</v>
      </c>
    </row>
    <row customHeight="1" ht="11.25">
      <c r="A11" s="67" t="s">
        <v>3524</v>
      </c>
      <c r="B11" s="67" t="s">
        <v>3525</v>
      </c>
    </row>
    <row customHeight="1" ht="11.25">
      <c r="A12" s="67" t="s">
        <v>3526</v>
      </c>
      <c r="B12" s="67" t="s">
        <v>3527</v>
      </c>
    </row>
    <row customHeight="1" ht="11.25">
      <c r="A13" s="67" t="s">
        <v>3528</v>
      </c>
      <c r="B13" s="67" t="s">
        <v>3529</v>
      </c>
    </row>
    <row customHeight="1" ht="11.25">
      <c r="A14" s="67" t="s">
        <v>3530</v>
      </c>
      <c r="B14" s="67" t="s">
        <v>3531</v>
      </c>
    </row>
    <row customHeight="1" ht="11.25">
      <c r="A15" s="67" t="s">
        <v>3532</v>
      </c>
      <c r="B15" s="67" t="s">
        <v>3533</v>
      </c>
    </row>
    <row customHeight="1" ht="11.25">
      <c r="A16" s="67" t="s">
        <v>3534</v>
      </c>
      <c r="B16" s="67" t="s">
        <v>3535</v>
      </c>
    </row>
    <row customHeight="1" ht="11.25">
      <c r="A17" s="67" t="s">
        <v>3536</v>
      </c>
      <c r="B17" s="67" t="s">
        <v>3537</v>
      </c>
    </row>
    <row customHeight="1" ht="11.25">
      <c r="A18" s="67" t="s">
        <v>3538</v>
      </c>
      <c r="B18" s="67" t="s">
        <v>3539</v>
      </c>
    </row>
    <row customHeight="1" ht="11.25">
      <c r="A19" s="67" t="s">
        <v>3540</v>
      </c>
      <c r="B19" s="67" t="s">
        <v>3541</v>
      </c>
    </row>
    <row customHeight="1" ht="11.25">
      <c r="A20" s="67" t="s">
        <v>3542</v>
      </c>
      <c r="B20" s="67" t="s">
        <v>3543</v>
      </c>
    </row>
    <row customHeight="1" ht="11.25">
      <c r="A21" s="67" t="s">
        <v>3544</v>
      </c>
      <c r="B21" s="67" t="s">
        <v>3545</v>
      </c>
    </row>
    <row customHeight="1" ht="11.25">
      <c r="A22" s="67" t="s">
        <v>3546</v>
      </c>
      <c r="B22" s="67" t="s">
        <v>3547</v>
      </c>
    </row>
    <row customHeight="1" ht="11.25">
      <c r="A23" s="67" t="s">
        <v>3548</v>
      </c>
      <c r="B23" s="67" t="s">
        <v>3549</v>
      </c>
    </row>
    <row customHeight="1" ht="11.25">
      <c r="A24" s="67" t="s">
        <v>3550</v>
      </c>
      <c r="B24" s="67" t="s">
        <v>3551</v>
      </c>
    </row>
    <row customHeight="1" ht="11.25">
      <c r="A25" s="67" t="s">
        <v>3552</v>
      </c>
      <c r="B25" s="67" t="s">
        <v>3553</v>
      </c>
    </row>
    <row customHeight="1" ht="11.25">
      <c r="A26" s="67" t="s">
        <v>3554</v>
      </c>
      <c r="B26" s="67" t="s">
        <v>3555</v>
      </c>
    </row>
    <row customHeight="1" ht="11.25">
      <c r="A27" s="67" t="s">
        <v>3556</v>
      </c>
      <c r="B27" s="67" t="s">
        <v>3557</v>
      </c>
    </row>
    <row customHeight="1" ht="11.25">
      <c r="A28" s="67" t="s">
        <v>3558</v>
      </c>
      <c r="B28" s="67" t="s">
        <v>3559</v>
      </c>
    </row>
    <row customHeight="1" ht="11.25">
      <c r="A29" s="67" t="s">
        <v>3560</v>
      </c>
      <c r="B29" s="67" t="s">
        <v>3561</v>
      </c>
    </row>
    <row customHeight="1" ht="11.25">
      <c r="A30" s="67" t="s">
        <v>3562</v>
      </c>
      <c r="B30" s="67" t="s">
        <v>3563</v>
      </c>
    </row>
    <row customHeight="1" ht="11.25">
      <c r="A31" s="67" t="s">
        <v>3564</v>
      </c>
      <c r="B31" s="67" t="s">
        <v>3565</v>
      </c>
    </row>
    <row customHeight="1" ht="11.25">
      <c r="A32" s="67" t="s">
        <v>3566</v>
      </c>
      <c r="B32" s="67" t="s">
        <v>3567</v>
      </c>
    </row>
    <row customHeight="1" ht="11.25">
      <c r="A33" s="67" t="s">
        <v>3568</v>
      </c>
      <c r="B33" s="67" t="s">
        <v>3569</v>
      </c>
    </row>
    <row customHeight="1" ht="11.25">
      <c r="A34" s="67" t="s">
        <v>3570</v>
      </c>
      <c r="B34" s="67" t="s">
        <v>3571</v>
      </c>
    </row>
    <row customHeight="1" ht="11.25">
      <c r="A35" s="67" t="s">
        <v>3572</v>
      </c>
      <c r="B35" s="67" t="s">
        <v>3573</v>
      </c>
    </row>
    <row customHeight="1" ht="11.25">
      <c r="A36" s="67" t="s">
        <v>3574</v>
      </c>
      <c r="B36" s="67" t="s">
        <v>3575</v>
      </c>
    </row>
    <row customHeight="1" ht="11.25">
      <c r="A37" s="67" t="s">
        <v>3576</v>
      </c>
      <c r="B37" s="67" t="s">
        <v>3577</v>
      </c>
    </row>
    <row customHeight="1" ht="11.25">
      <c r="A38" s="67" t="s">
        <v>3578</v>
      </c>
      <c r="B38" s="67" t="s">
        <v>3579</v>
      </c>
    </row>
    <row customHeight="1" ht="11.25">
      <c r="A39" s="67" t="s">
        <v>3580</v>
      </c>
      <c r="B39" s="67" t="s">
        <v>3581</v>
      </c>
    </row>
    <row customHeight="1" ht="11.25">
      <c r="A40" s="67" t="s">
        <v>3582</v>
      </c>
      <c r="B40" s="67" t="s">
        <v>3583</v>
      </c>
    </row>
    <row customHeight="1" ht="11.25">
      <c r="A41" s="67" t="s">
        <v>3584</v>
      </c>
      <c r="B41" s="67" t="s">
        <v>3585</v>
      </c>
    </row>
    <row customHeight="1" ht="11.25">
      <c r="A42" s="67" t="s">
        <v>3586</v>
      </c>
      <c r="B42" s="67" t="s">
        <v>3587</v>
      </c>
    </row>
    <row customHeight="1" ht="11.25">
      <c r="A43" s="67" t="s">
        <v>3588</v>
      </c>
      <c r="B43" s="67" t="s">
        <v>3589</v>
      </c>
    </row>
    <row customHeight="1" ht="11.25">
      <c r="A44" s="67" t="s">
        <v>3590</v>
      </c>
      <c r="B44" s="67" t="s">
        <v>3591</v>
      </c>
    </row>
    <row customHeight="1" ht="11.25">
      <c r="A45" s="67" t="s">
        <v>3592</v>
      </c>
      <c r="B45" s="67" t="s">
        <v>3593</v>
      </c>
    </row>
    <row customHeight="1" ht="11.25">
      <c r="A46" s="67" t="s">
        <v>3594</v>
      </c>
      <c r="B46" s="67" t="s">
        <v>3595</v>
      </c>
    </row>
    <row customHeight="1" ht="11.25">
      <c r="A47" s="67" t="s">
        <v>3596</v>
      </c>
      <c r="B47" s="67" t="s">
        <v>3597</v>
      </c>
    </row>
    <row customHeight="1" ht="11.25">
      <c r="A48" s="67" t="s">
        <v>3598</v>
      </c>
      <c r="B48" s="67" t="s">
        <v>3599</v>
      </c>
    </row>
    <row customHeight="1" ht="11.25">
      <c r="A49" s="67" t="s">
        <v>3600</v>
      </c>
      <c r="B49" s="67" t="s">
        <v>3601</v>
      </c>
    </row>
    <row customHeight="1" ht="11.25">
      <c r="A50" s="67" t="s">
        <v>3602</v>
      </c>
      <c r="B50" s="67" t="s">
        <v>3603</v>
      </c>
    </row>
    <row customHeight="1" ht="11.25">
      <c r="A51" s="67" t="s">
        <v>3604</v>
      </c>
      <c r="B51" s="67" t="s">
        <v>3605</v>
      </c>
    </row>
    <row customHeight="1" ht="11.25">
      <c r="A52" s="67" t="s">
        <v>3606</v>
      </c>
      <c r="B52" s="67" t="s">
        <v>3607</v>
      </c>
    </row>
    <row customHeight="1" ht="11.25">
      <c r="A53" s="67" t="s">
        <v>3608</v>
      </c>
      <c r="B53" s="67" t="s">
        <v>3609</v>
      </c>
    </row>
    <row customHeight="1" ht="11.25">
      <c r="A54" s="67" t="s">
        <v>3610</v>
      </c>
      <c r="B54" s="67" t="s">
        <v>3611</v>
      </c>
    </row>
    <row customHeight="1" ht="11.25">
      <c r="A55" s="67" t="s">
        <v>3612</v>
      </c>
      <c r="B55" s="67" t="s">
        <v>3613</v>
      </c>
    </row>
    <row customHeight="1" ht="11.25">
      <c r="A56" s="67" t="s">
        <v>3614</v>
      </c>
      <c r="B56" s="67" t="s">
        <v>3615</v>
      </c>
    </row>
    <row customHeight="1" ht="11.25">
      <c r="A57" s="67" t="s">
        <v>3616</v>
      </c>
      <c r="B57" s="67" t="s">
        <v>3617</v>
      </c>
    </row>
    <row customHeight="1" ht="11.25">
      <c r="A58" s="67" t="s">
        <v>3618</v>
      </c>
      <c r="B58" s="67" t="s">
        <v>3619</v>
      </c>
    </row>
    <row customHeight="1" ht="11.25">
      <c r="A59" s="67" t="s">
        <v>3620</v>
      </c>
      <c r="B59" s="67" t="s">
        <v>3621</v>
      </c>
    </row>
    <row customHeight="1" ht="11.25">
      <c r="A60" s="67" t="s">
        <v>3622</v>
      </c>
      <c r="B60" s="67" t="s">
        <v>3623</v>
      </c>
    </row>
    <row customHeight="1" ht="11.25">
      <c r="A61" s="67"/>
      <c r="B61" s="67" t="s">
        <v>3624</v>
      </c>
    </row>
    <row customHeight="1" ht="11.25">
      <c r="A62" s="67"/>
      <c r="B62" s="67" t="s">
        <v>3625</v>
      </c>
    </row>
    <row customHeight="1" ht="11.25">
      <c r="A63" s="67"/>
      <c r="B63" s="67" t="s">
        <v>3626</v>
      </c>
    </row>
    <row customHeight="1" ht="11.25">
      <c r="A64" s="67"/>
      <c r="B64" s="67" t="s">
        <v>3627</v>
      </c>
    </row>
    <row customHeight="1" ht="11.25">
      <c r="A65" s="67"/>
      <c r="B65" s="67" t="s">
        <v>3628</v>
      </c>
    </row>
    <row customHeight="1" ht="11.25">
      <c r="A66" s="67"/>
      <c r="B66" s="67" t="s">
        <v>3629</v>
      </c>
    </row>
    <row customHeight="1" ht="11.25">
      <c r="A67" s="67"/>
      <c r="B67" s="67" t="s">
        <v>3630</v>
      </c>
    </row>
    <row customHeight="1" ht="11.25">
      <c r="A68" s="67"/>
      <c r="B68" s="67" t="s">
        <v>3631</v>
      </c>
    </row>
    <row customHeight="1" ht="11.25">
      <c r="A69" s="67"/>
      <c r="B69" s="67" t="s">
        <v>3632</v>
      </c>
    </row>
    <row customHeight="1" ht="11.25">
      <c r="A70" s="67"/>
      <c r="B70" s="67" t="s">
        <v>3633</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5354F-56D7-5408-EE64-251CFCCF00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3634</v>
      </c>
    </row>
    <row customHeight="1" ht="90">
      <c r="B2" s="97" t="s">
        <v>3635</v>
      </c>
    </row>
    <row customHeight="1" ht="67.5">
      <c r="B3" s="97" t="s">
        <v>3636</v>
      </c>
    </row>
    <row customHeight="1" ht="33.75">
      <c r="B4" s="97" t="s">
        <v>3637</v>
      </c>
    </row>
    <row customHeight="1" ht="11.25">
      <c r="B5" s="97" t="s">
        <v>3638</v>
      </c>
    </row>
    <row customHeight="1" ht="22.5">
      <c r="B6" s="97" t="s">
        <v>3639</v>
      </c>
    </row>
    <row customHeight="1" ht="22.5">
      <c r="B7" s="97" t="s">
        <v>3640</v>
      </c>
    </row>
    <row customHeight="1" ht="22.5">
      <c r="B8" s="97" t="s">
        <v>3641</v>
      </c>
    </row>
    <row customHeight="1" ht="22.5">
      <c r="B9" s="97" t="s">
        <v>3642</v>
      </c>
    </row>
    <row customHeight="1" ht="56.25">
      <c r="B10" s="97" t="s">
        <v>3643</v>
      </c>
    </row>
    <row customHeight="1" ht="12.75">
      <c r="B11" s="162" t="s">
        <v>3644</v>
      </c>
    </row>
    <row customHeight="1" ht="11.25">
      <c r="B12" s="96" t="s">
        <v>3645</v>
      </c>
    </row>
    <row customHeight="1" ht="22.5">
      <c r="B13" s="97" t="s">
        <v>3646</v>
      </c>
    </row>
    <row customHeight="1" ht="67.5">
      <c r="B14" s="97" t="s">
        <v>3647</v>
      </c>
    </row>
    <row customHeight="1" ht="22.5">
      <c r="B15" s="97" t="s">
        <v>3648</v>
      </c>
    </row>
    <row customHeight="1" ht="11.25">
      <c r="B16" s="96" t="s">
        <v>3649</v>
      </c>
      <c r="D16" s="103"/>
    </row>
    <row customHeight="1" ht="33.75">
      <c r="B17" s="97" t="s">
        <v>3650</v>
      </c>
    </row>
    <row customHeight="1" ht="33.75">
      <c r="B18" s="97" t="s">
        <v>3651</v>
      </c>
    </row>
    <row customHeight="1" ht="11.25">
      <c r="B19" s="97" t="s">
        <v>3652</v>
      </c>
    </row>
    <row customHeight="1" ht="33.75">
      <c r="B20" s="97" t="s">
        <v>3653</v>
      </c>
    </row>
    <row customHeight="1" ht="11.25">
      <c r="B21" s="96" t="s">
        <v>3654</v>
      </c>
    </row>
    <row customHeight="1" ht="11.25">
      <c r="B22" s="97" t="s">
        <v>3655</v>
      </c>
    </row>
    <row r="24" customHeight="1" ht="22.5">
      <c r="B24" s="164" t="s">
        <v>3656</v>
      </c>
    </row>
    <row r="26" customHeight="1" ht="11.25">
      <c r="B26" s="96" t="s">
        <v>3657</v>
      </c>
    </row>
    <row customHeight="1" ht="22.5">
      <c r="B27" s="163" t="s">
        <v>408</v>
      </c>
    </row>
    <row customHeight="1" ht="56.25">
      <c r="B28" s="163" t="s">
        <v>3658</v>
      </c>
    </row>
    <row customHeight="1" ht="11.25">
      <c r="B29" s="213" t="s">
        <v>3659</v>
      </c>
    </row>
    <row customHeight="1" ht="22.5">
      <c r="B30" s="163" t="s">
        <v>3660</v>
      </c>
    </row>
    <row r="32" customHeight="1" ht="11.25">
      <c r="A32" s="191"/>
      <c r="B32" s="192" t="s">
        <v>3661</v>
      </c>
    </row>
    <row customHeight="1" ht="14.25">
      <c r="A33" s="193">
        <v>1</v>
      </c>
      <c r="B33" s="194" t="s">
        <v>3662</v>
      </c>
    </row>
    <row customHeight="1" ht="14.25">
      <c r="A34" s="193">
        <v>2</v>
      </c>
      <c r="B34" s="194" t="s">
        <v>3663</v>
      </c>
    </row>
    <row customHeight="1" ht="11.25">
      <c r="B35" s="192" t="s">
        <v>3664</v>
      </c>
    </row>
    <row customHeight="1" ht="11.25">
      <c r="B36" s="194" t="s">
        <v>3665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